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010" yWindow="120" windowWidth="12825" windowHeight="12630"/>
  </bookViews>
  <sheets>
    <sheet name="01.2022" sheetId="1" r:id="rId1"/>
  </sheets>
  <calcPr calcId="125725"/>
</workbook>
</file>

<file path=xl/calcChain.xml><?xml version="1.0" encoding="utf-8"?>
<calcChain xmlns="http://schemas.openxmlformats.org/spreadsheetml/2006/main">
  <c r="Z47" i="1"/>
  <c r="Z48"/>
  <c r="Z35"/>
  <c r="AK22"/>
  <c r="AK23"/>
  <c r="AK24"/>
  <c r="AK25"/>
  <c r="AK26"/>
  <c r="AK27"/>
  <c r="AK28"/>
  <c r="AK29"/>
  <c r="AK30"/>
  <c r="AK31"/>
  <c r="AK32"/>
  <c r="AK33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F22"/>
  <c r="AF23"/>
  <c r="AF24"/>
  <c r="AF25"/>
  <c r="AF26"/>
  <c r="AF27"/>
  <c r="AF28"/>
  <c r="AF29"/>
  <c r="AF30"/>
  <c r="AF31"/>
  <c r="AF32"/>
  <c r="AF33"/>
  <c r="AF35"/>
  <c r="AF36"/>
  <c r="AF37"/>
  <c r="AF38"/>
  <c r="AF39"/>
  <c r="AF40"/>
  <c r="AF41"/>
  <c r="AF42"/>
  <c r="AF43"/>
  <c r="AF44"/>
  <c r="AF45"/>
  <c r="AF46"/>
  <c r="AF47"/>
  <c r="AF48"/>
  <c r="AF21"/>
  <c r="AD41"/>
  <c r="AD28"/>
  <c r="J25"/>
  <c r="T25"/>
  <c r="V25"/>
  <c r="X25"/>
  <c r="AB25"/>
  <c r="AD25"/>
  <c r="AH25"/>
  <c r="AJ25"/>
  <c r="L25" l="1"/>
  <c r="O25" s="1"/>
  <c r="Q25" l="1"/>
  <c r="R25" s="1"/>
  <c r="AH50"/>
  <c r="AH51"/>
  <c r="AH49"/>
  <c r="AM25" l="1"/>
  <c r="Z25"/>
  <c r="K52"/>
  <c r="P52"/>
  <c r="S52"/>
  <c r="U52"/>
  <c r="W52"/>
  <c r="Y52"/>
  <c r="AA52"/>
  <c r="AC52"/>
  <c r="AE52"/>
  <c r="AG52"/>
  <c r="AI52"/>
  <c r="AJ50"/>
  <c r="AJ51"/>
  <c r="AJ49"/>
  <c r="AL25" l="1"/>
  <c r="I52" l="1"/>
  <c r="AD51"/>
  <c r="AB51"/>
  <c r="X51"/>
  <c r="V51"/>
  <c r="T51"/>
  <c r="J51"/>
  <c r="M51" s="1"/>
  <c r="O51" s="1"/>
  <c r="Q51" s="1"/>
  <c r="AD50"/>
  <c r="AB50"/>
  <c r="X50"/>
  <c r="V50"/>
  <c r="T50"/>
  <c r="J50"/>
  <c r="M50" s="1"/>
  <c r="O50" s="1"/>
  <c r="Q50" s="1"/>
  <c r="R50" s="1"/>
  <c r="AF50" s="1"/>
  <c r="AD49"/>
  <c r="AB49"/>
  <c r="X49"/>
  <c r="V49"/>
  <c r="T49"/>
  <c r="J49"/>
  <c r="M49" s="1"/>
  <c r="O49" s="1"/>
  <c r="Q49" s="1"/>
  <c r="AJ48"/>
  <c r="AH48"/>
  <c r="AD48"/>
  <c r="AB48"/>
  <c r="X48"/>
  <c r="V48"/>
  <c r="T48"/>
  <c r="J48"/>
  <c r="M48" s="1"/>
  <c r="O48" s="1"/>
  <c r="AJ47"/>
  <c r="AH47"/>
  <c r="AD47"/>
  <c r="AB47"/>
  <c r="X47"/>
  <c r="V47"/>
  <c r="T47"/>
  <c r="J47"/>
  <c r="AJ46"/>
  <c r="AH46"/>
  <c r="AD46"/>
  <c r="AB46"/>
  <c r="X46"/>
  <c r="V46"/>
  <c r="T46"/>
  <c r="J46"/>
  <c r="M46" s="1"/>
  <c r="O46" s="1"/>
  <c r="Q46" s="1"/>
  <c r="AJ45"/>
  <c r="AH45"/>
  <c r="AD45"/>
  <c r="AB45"/>
  <c r="X45"/>
  <c r="V45"/>
  <c r="T45"/>
  <c r="J45"/>
  <c r="AJ44"/>
  <c r="AH44"/>
  <c r="AD44"/>
  <c r="AB44"/>
  <c r="X44"/>
  <c r="V44"/>
  <c r="T44"/>
  <c r="J44"/>
  <c r="M44" s="1"/>
  <c r="O44" s="1"/>
  <c r="Q44" s="1"/>
  <c r="AJ43"/>
  <c r="AH43"/>
  <c r="AD43"/>
  <c r="AB43"/>
  <c r="X43"/>
  <c r="V43"/>
  <c r="T43"/>
  <c r="J43"/>
  <c r="AJ42"/>
  <c r="AH42"/>
  <c r="AD42"/>
  <c r="AB42"/>
  <c r="X42"/>
  <c r="V42"/>
  <c r="T42"/>
  <c r="J42"/>
  <c r="M42" s="1"/>
  <c r="O42" s="1"/>
  <c r="Q42" s="1"/>
  <c r="AJ41"/>
  <c r="AH41"/>
  <c r="AB41"/>
  <c r="X41"/>
  <c r="V41"/>
  <c r="T41"/>
  <c r="J41"/>
  <c r="AJ40"/>
  <c r="AH40"/>
  <c r="AD40"/>
  <c r="AB40"/>
  <c r="X40"/>
  <c r="V40"/>
  <c r="T40"/>
  <c r="J40"/>
  <c r="AJ39"/>
  <c r="AH39"/>
  <c r="AD39"/>
  <c r="AB39"/>
  <c r="X39"/>
  <c r="V39"/>
  <c r="T39"/>
  <c r="J39"/>
  <c r="AJ38"/>
  <c r="AH38"/>
  <c r="AD38"/>
  <c r="AB38"/>
  <c r="X38"/>
  <c r="V38"/>
  <c r="T38"/>
  <c r="J38"/>
  <c r="AJ37"/>
  <c r="AH37"/>
  <c r="AD37"/>
  <c r="AB37"/>
  <c r="X37"/>
  <c r="V37"/>
  <c r="T37"/>
  <c r="J37"/>
  <c r="AJ36"/>
  <c r="AH36"/>
  <c r="AD36"/>
  <c r="AB36"/>
  <c r="X36"/>
  <c r="V36"/>
  <c r="T36"/>
  <c r="J36"/>
  <c r="AJ35"/>
  <c r="AH35"/>
  <c r="AD35"/>
  <c r="AB35"/>
  <c r="X35"/>
  <c r="V35"/>
  <c r="T35"/>
  <c r="J35"/>
  <c r="AJ34"/>
  <c r="AH34"/>
  <c r="AD34"/>
  <c r="AB34"/>
  <c r="X34"/>
  <c r="V34"/>
  <c r="T34"/>
  <c r="J34"/>
  <c r="AJ33"/>
  <c r="AH33"/>
  <c r="AD33"/>
  <c r="AB33"/>
  <c r="X33"/>
  <c r="V33"/>
  <c r="T33"/>
  <c r="J33"/>
  <c r="AJ32"/>
  <c r="AH32"/>
  <c r="AD32"/>
  <c r="AB32"/>
  <c r="X32"/>
  <c r="V32"/>
  <c r="T32"/>
  <c r="J32"/>
  <c r="AJ31"/>
  <c r="AH31"/>
  <c r="AD31"/>
  <c r="AB31"/>
  <c r="X31"/>
  <c r="V31"/>
  <c r="T31"/>
  <c r="J31"/>
  <c r="AJ30"/>
  <c r="AH30"/>
  <c r="AD30"/>
  <c r="AB30"/>
  <c r="X30"/>
  <c r="V30"/>
  <c r="T30"/>
  <c r="J30"/>
  <c r="AJ29"/>
  <c r="AH29"/>
  <c r="AD29"/>
  <c r="AB29"/>
  <c r="X29"/>
  <c r="V29"/>
  <c r="T29"/>
  <c r="J29"/>
  <c r="AJ28"/>
  <c r="AH28"/>
  <c r="AB28"/>
  <c r="X28"/>
  <c r="V28"/>
  <c r="T28"/>
  <c r="J28"/>
  <c r="AJ27"/>
  <c r="AH27"/>
  <c r="AD27"/>
  <c r="AB27"/>
  <c r="X27"/>
  <c r="V27"/>
  <c r="T27"/>
  <c r="J27"/>
  <c r="AJ26"/>
  <c r="AH26"/>
  <c r="AD26"/>
  <c r="AB26"/>
  <c r="X26"/>
  <c r="V26"/>
  <c r="T26"/>
  <c r="J26"/>
  <c r="AJ24"/>
  <c r="AH24"/>
  <c r="AD24"/>
  <c r="AB24"/>
  <c r="X24"/>
  <c r="V24"/>
  <c r="T24"/>
  <c r="J24"/>
  <c r="AJ23"/>
  <c r="AH23"/>
  <c r="AD23"/>
  <c r="AB23"/>
  <c r="X23"/>
  <c r="V23"/>
  <c r="T23"/>
  <c r="J23"/>
  <c r="AJ22"/>
  <c r="AH22"/>
  <c r="AD22"/>
  <c r="AB22"/>
  <c r="X22"/>
  <c r="V22"/>
  <c r="T22"/>
  <c r="J22"/>
  <c r="AJ21"/>
  <c r="AH21"/>
  <c r="AD21"/>
  <c r="AB21"/>
  <c r="AB52" s="1"/>
  <c r="X21"/>
  <c r="V21"/>
  <c r="T21"/>
  <c r="J21"/>
  <c r="X52" l="1"/>
  <c r="AD52"/>
  <c r="T52"/>
  <c r="M43"/>
  <c r="O43" s="1"/>
  <c r="Q43" s="1"/>
  <c r="R43" s="1"/>
  <c r="Z43" s="1"/>
  <c r="AL43" s="1"/>
  <c r="J52"/>
  <c r="M22"/>
  <c r="L24"/>
  <c r="O24" s="1"/>
  <c r="L26"/>
  <c r="O26" s="1"/>
  <c r="L27"/>
  <c r="O27" s="1"/>
  <c r="L28"/>
  <c r="O28" s="1"/>
  <c r="L29"/>
  <c r="O29" s="1"/>
  <c r="L31"/>
  <c r="Q31" s="1"/>
  <c r="L32"/>
  <c r="O32" s="1"/>
  <c r="L33"/>
  <c r="O33" s="1"/>
  <c r="L34"/>
  <c r="O34" s="1"/>
  <c r="L35"/>
  <c r="O35" s="1"/>
  <c r="N36"/>
  <c r="Q36" s="1"/>
  <c r="M37"/>
  <c r="O37" s="1"/>
  <c r="R37" s="1"/>
  <c r="M38"/>
  <c r="O38" s="1"/>
  <c r="M39"/>
  <c r="O39" s="1"/>
  <c r="M40"/>
  <c r="O40" s="1"/>
  <c r="M41"/>
  <c r="O41" s="1"/>
  <c r="M47"/>
  <c r="O47" s="1"/>
  <c r="Q47" s="1"/>
  <c r="R47" s="1"/>
  <c r="V52"/>
  <c r="AJ52"/>
  <c r="M45"/>
  <c r="O45" s="1"/>
  <c r="Q45" s="1"/>
  <c r="R45" s="1"/>
  <c r="AH52"/>
  <c r="L30"/>
  <c r="O30" s="1"/>
  <c r="L23"/>
  <c r="Q48"/>
  <c r="R48" s="1"/>
  <c r="Z50"/>
  <c r="AL50" s="1"/>
  <c r="L21"/>
  <c r="Q21" s="1"/>
  <c r="R42"/>
  <c r="R44"/>
  <c r="AM44" s="1"/>
  <c r="R46"/>
  <c r="AM46" s="1"/>
  <c r="R49"/>
  <c r="AF49" s="1"/>
  <c r="R51"/>
  <c r="AF51" s="1"/>
  <c r="Q26" l="1"/>
  <c r="R26" s="1"/>
  <c r="AM37"/>
  <c r="Z37"/>
  <c r="AL37" s="1"/>
  <c r="O31"/>
  <c r="Q32"/>
  <c r="Q27"/>
  <c r="R32"/>
  <c r="AM32" s="1"/>
  <c r="Q39"/>
  <c r="R39" s="1"/>
  <c r="Q35"/>
  <c r="AL48"/>
  <c r="Q34"/>
  <c r="R34" s="1"/>
  <c r="AF34" s="1"/>
  <c r="Q29"/>
  <c r="Q24"/>
  <c r="AM45"/>
  <c r="Z45"/>
  <c r="AL45" s="1"/>
  <c r="Q40"/>
  <c r="R40" s="1"/>
  <c r="AM40" s="1"/>
  <c r="M52"/>
  <c r="O22"/>
  <c r="R22" s="1"/>
  <c r="Q41"/>
  <c r="R41" s="1"/>
  <c r="Q33"/>
  <c r="Q28"/>
  <c r="R28" s="1"/>
  <c r="O21"/>
  <c r="R21" s="1"/>
  <c r="N52"/>
  <c r="O36"/>
  <c r="R36" s="1"/>
  <c r="AM36" s="1"/>
  <c r="AL47"/>
  <c r="Q38"/>
  <c r="R38" s="1"/>
  <c r="L52"/>
  <c r="Q30"/>
  <c r="R30" s="1"/>
  <c r="Q23"/>
  <c r="O23"/>
  <c r="R24"/>
  <c r="R33"/>
  <c r="R29"/>
  <c r="R31"/>
  <c r="R27"/>
  <c r="Z40"/>
  <c r="AL40" s="1"/>
  <c r="Z49"/>
  <c r="Z51"/>
  <c r="AL51" s="1"/>
  <c r="Z42"/>
  <c r="AL42" s="1"/>
  <c r="Z44"/>
  <c r="AL44" s="1"/>
  <c r="Z46"/>
  <c r="AL46" s="1"/>
  <c r="R35"/>
  <c r="AM26" l="1"/>
  <c r="Z26"/>
  <c r="Z32"/>
  <c r="AL32" s="1"/>
  <c r="Z36"/>
  <c r="AL36" s="1"/>
  <c r="O52"/>
  <c r="AM30"/>
  <c r="Z30"/>
  <c r="AM34"/>
  <c r="Z34"/>
  <c r="AM39"/>
  <c r="Z39"/>
  <c r="AL39" s="1"/>
  <c r="AM38"/>
  <c r="Z38"/>
  <c r="AL38" s="1"/>
  <c r="AM28"/>
  <c r="Z28"/>
  <c r="AL35"/>
  <c r="AM35"/>
  <c r="Z29"/>
  <c r="AM29"/>
  <c r="AM21"/>
  <c r="Z41"/>
  <c r="AL41" s="1"/>
  <c r="AM41"/>
  <c r="Z31"/>
  <c r="AL31" s="1"/>
  <c r="AM31"/>
  <c r="AM24"/>
  <c r="AM22"/>
  <c r="Z22"/>
  <c r="Z27"/>
  <c r="AM27"/>
  <c r="Z33"/>
  <c r="AL33" s="1"/>
  <c r="AM33"/>
  <c r="Q52"/>
  <c r="R23"/>
  <c r="Z24"/>
  <c r="AL49"/>
  <c r="AL34" l="1"/>
  <c r="AK34"/>
  <c r="AL27"/>
  <c r="AL29"/>
  <c r="AL26"/>
  <c r="AL28"/>
  <c r="AL30"/>
  <c r="AL24"/>
  <c r="AF52"/>
  <c r="AL22"/>
  <c r="Z23"/>
  <c r="AM23"/>
  <c r="AM52" s="1"/>
  <c r="R52"/>
  <c r="Z21"/>
  <c r="AK21" l="1"/>
  <c r="AL21" s="1"/>
  <c r="Z52"/>
  <c r="AL23" l="1"/>
  <c r="AL52" s="1"/>
  <c r="AK52"/>
</calcChain>
</file>

<file path=xl/sharedStrings.xml><?xml version="1.0" encoding="utf-8"?>
<sst xmlns="http://schemas.openxmlformats.org/spreadsheetml/2006/main" count="192" uniqueCount="122">
  <si>
    <t xml:space="preserve"> "СОГЛАСОВАНО"</t>
  </si>
  <si>
    <t xml:space="preserve">       "УТВЕРЖДАЮ"</t>
  </si>
  <si>
    <t>Штатное расписание  по ГККП " Детский сад "Светлячок" п.Аршалы при отделе образования по Аршалынскому району управления образования Акмолинской области»</t>
  </si>
  <si>
    <t>БДО</t>
  </si>
  <si>
    <r>
      <t xml:space="preserve">№№ </t>
    </r>
    <r>
      <rPr>
        <b/>
        <sz val="11"/>
        <rFont val="Calibri"/>
        <family val="2"/>
        <charset val="204"/>
        <scheme val="minor"/>
      </rPr>
      <t>п\п</t>
    </r>
  </si>
  <si>
    <t>Ф.И.О</t>
  </si>
  <si>
    <t xml:space="preserve">Наименование должности </t>
  </si>
  <si>
    <t>образование</t>
  </si>
  <si>
    <t>штатные единицы</t>
  </si>
  <si>
    <t>сумма</t>
  </si>
  <si>
    <t>повышение мед работникам 95%</t>
  </si>
  <si>
    <t xml:space="preserve">всего з\плата </t>
  </si>
  <si>
    <t>25% сельские</t>
  </si>
  <si>
    <t>Всего зарплата в месяц</t>
  </si>
  <si>
    <t>блок</t>
  </si>
  <si>
    <t>Квалификационный разряд</t>
  </si>
  <si>
    <t>Стаж</t>
  </si>
  <si>
    <t>Коэфф для исчисл з\пл</t>
  </si>
  <si>
    <t>За квалиф. категорию</t>
  </si>
  <si>
    <t>доплата за компьютер</t>
  </si>
  <si>
    <t xml:space="preserve">квал тест </t>
  </si>
  <si>
    <t>Праздничные</t>
  </si>
  <si>
    <t>Ночные</t>
  </si>
  <si>
    <t>всего доплат</t>
  </si>
  <si>
    <t>процент</t>
  </si>
  <si>
    <t>Сумма</t>
  </si>
  <si>
    <t>к-во</t>
  </si>
  <si>
    <t>Ставка</t>
  </si>
  <si>
    <t>%</t>
  </si>
  <si>
    <t>К-во днеи</t>
  </si>
  <si>
    <t xml:space="preserve">Завед </t>
  </si>
  <si>
    <t>Высшее</t>
  </si>
  <si>
    <t>А1-3-1</t>
  </si>
  <si>
    <t>36л4м13дн.</t>
  </si>
  <si>
    <t>Бакулина Н.И.</t>
  </si>
  <si>
    <t>Бухгалтер</t>
  </si>
  <si>
    <t>С-2</t>
  </si>
  <si>
    <t>В2-4</t>
  </si>
  <si>
    <t>Айкумбекова Р.Н.</t>
  </si>
  <si>
    <t>уч.каз.яз</t>
  </si>
  <si>
    <t>Виноградов С.О.</t>
  </si>
  <si>
    <t>Муз рук</t>
  </si>
  <si>
    <t>В3-2</t>
  </si>
  <si>
    <t>вакансия</t>
  </si>
  <si>
    <t>педагог - психолог</t>
  </si>
  <si>
    <t>ср.спец</t>
  </si>
  <si>
    <t>В4-4</t>
  </si>
  <si>
    <t>Жармухамбетова С.Т.</t>
  </si>
  <si>
    <t>Воспитатель</t>
  </si>
  <si>
    <t>Сарвета Л.С.</t>
  </si>
  <si>
    <t>Череповская С.В.</t>
  </si>
  <si>
    <t>Имбишева Ж.</t>
  </si>
  <si>
    <t>Сагимбаева Ж.Ж.</t>
  </si>
  <si>
    <t>В3-3</t>
  </si>
  <si>
    <t>Приб Н.М.</t>
  </si>
  <si>
    <t>В4-2</t>
  </si>
  <si>
    <t>Тналина Ш.А.</t>
  </si>
  <si>
    <t>Тлеубердинова А.З.</t>
  </si>
  <si>
    <t>методист</t>
  </si>
  <si>
    <t>Мед. Сестра</t>
  </si>
  <si>
    <t>Писарева В.П.</t>
  </si>
  <si>
    <t>Завхоз</t>
  </si>
  <si>
    <t>С-3</t>
  </si>
  <si>
    <t>Едигарова Р.А.</t>
  </si>
  <si>
    <t>Пом. Воспит</t>
  </si>
  <si>
    <t>D</t>
  </si>
  <si>
    <t>Приходченко А.Г.</t>
  </si>
  <si>
    <t>Утетлеуова К.У.</t>
  </si>
  <si>
    <t>Козлова Н.В.</t>
  </si>
  <si>
    <t>техничка</t>
  </si>
  <si>
    <t>2р</t>
  </si>
  <si>
    <t>Раб по обсл  зд</t>
  </si>
  <si>
    <t>Писарева Л.В.</t>
  </si>
  <si>
    <t>повар</t>
  </si>
  <si>
    <t>4р</t>
  </si>
  <si>
    <t>Иванова Н.В.</t>
  </si>
  <si>
    <t>5р</t>
  </si>
  <si>
    <t>Шатохина В.А.</t>
  </si>
  <si>
    <t>Опер стир Маш</t>
  </si>
  <si>
    <t>подсобный рабочий</t>
  </si>
  <si>
    <t>кастелянша</t>
  </si>
  <si>
    <t>Шатохин В.П.</t>
  </si>
  <si>
    <t>сторож</t>
  </si>
  <si>
    <t>Асадулина Е.В.</t>
  </si>
  <si>
    <t>Итого:</t>
  </si>
  <si>
    <t xml:space="preserve">Экономист:   </t>
  </si>
  <si>
    <t xml:space="preserve">Заведующая д/с:          </t>
  </si>
  <si>
    <t>23% тех персонал</t>
  </si>
  <si>
    <t>всего з\плата с учетом повышения+сельские 25%</t>
  </si>
  <si>
    <t>увеличение на 75% с 01.01.2022</t>
  </si>
  <si>
    <t>Пособие на оздоровление</t>
  </si>
  <si>
    <t>Оспанова Г.Е.</t>
  </si>
  <si>
    <t>27л7м 25 дн</t>
  </si>
  <si>
    <t>35г6м18дн</t>
  </si>
  <si>
    <t xml:space="preserve"> 33г9м2дн</t>
  </si>
  <si>
    <t>19л2м</t>
  </si>
  <si>
    <t>8л8м29дн</t>
  </si>
  <si>
    <t>25л9м</t>
  </si>
  <si>
    <t>26л8м11д</t>
  </si>
  <si>
    <t>10л9м18д</t>
  </si>
  <si>
    <t>29л2м 17дн</t>
  </si>
  <si>
    <t>33г1м10д</t>
  </si>
  <si>
    <t>26л11м10дн</t>
  </si>
  <si>
    <t>35г7м18дн</t>
  </si>
  <si>
    <t>34г0м14дн</t>
  </si>
  <si>
    <t>24г11м25д</t>
  </si>
  <si>
    <t>Нуриева М.Т.</t>
  </si>
  <si>
    <t>21г2м20дн</t>
  </si>
  <si>
    <t>15л1м20дн</t>
  </si>
  <si>
    <t>21л2м</t>
  </si>
  <si>
    <t>12л 9м25д</t>
  </si>
  <si>
    <t>Тлеубердинова Д.С.</t>
  </si>
  <si>
    <t>Метеров А.Д.</t>
  </si>
  <si>
    <t>И.о Руководителя  ГУ "Отдел образования по  Аршалынскому району управления образования Акмолинской области"                                            _________________________А. Кусайнов                                                      "    "___________2022 год</t>
  </si>
  <si>
    <t>штат в кол-ве ___________ед                                                                с мес.ФЗП_________________ тенге                                      Заведующая ______________Оспанова Г.Е.                             "    "___________2022 год</t>
  </si>
  <si>
    <t>Кол-во детей :100</t>
  </si>
  <si>
    <t>групп: 4</t>
  </si>
  <si>
    <t>Кол-во детей по проектной мощности 120</t>
  </si>
  <si>
    <t>3г</t>
  </si>
  <si>
    <t>Кульбаева А.К.</t>
  </si>
  <si>
    <t>Акылбаев Б.К.</t>
  </si>
  <si>
    <t>1р</t>
  </si>
</sst>
</file>

<file path=xl/styles.xml><?xml version="1.0" encoding="utf-8"?>
<styleSheet xmlns="http://schemas.openxmlformats.org/spreadsheetml/2006/main">
  <numFmts count="2">
    <numFmt numFmtId="164" formatCode="0.0"/>
    <numFmt numFmtId="165" formatCode="_-* #,##0.00_р_._-;\-* #,##0.00_р_._-;_-* &quot;-&quot;??_р_._-;_-@_-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color rgb="FFFF0000"/>
      <name val="Arial Cyr"/>
      <charset val="204"/>
    </font>
    <font>
      <b/>
      <sz val="14"/>
      <name val="Arial Cyr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  <font>
      <b/>
      <sz val="10"/>
      <name val="Arial Unicode MS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 Unicode MS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5" fontId="1" fillId="0" borderId="0" applyFill="0" applyBorder="0" applyAlignment="0" applyProtection="0"/>
  </cellStyleXfs>
  <cellXfs count="95">
    <xf numFmtId="0" fontId="0" fillId="0" borderId="0" xfId="0"/>
    <xf numFmtId="0" fontId="2" fillId="0" borderId="0" xfId="1" applyFont="1"/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5" fillId="2" borderId="0" xfId="1" applyFont="1" applyFill="1"/>
    <xf numFmtId="0" fontId="6" fillId="0" borderId="0" xfId="1" applyFont="1"/>
    <xf numFmtId="0" fontId="1" fillId="0" borderId="0" xfId="1"/>
    <xf numFmtId="0" fontId="1" fillId="0" borderId="0" xfId="1" applyFont="1"/>
    <xf numFmtId="0" fontId="1" fillId="2" borderId="0" xfId="1" applyFill="1"/>
    <xf numFmtId="0" fontId="7" fillId="0" borderId="0" xfId="1" applyFont="1"/>
    <xf numFmtId="0" fontId="8" fillId="0" borderId="0" xfId="1" applyFont="1" applyAlignment="1">
      <alignment wrapText="1"/>
    </xf>
    <xf numFmtId="0" fontId="8" fillId="0" borderId="0" xfId="1" applyFont="1" applyFill="1" applyAlignment="1">
      <alignment wrapText="1"/>
    </xf>
    <xf numFmtId="0" fontId="8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  <xf numFmtId="0" fontId="9" fillId="2" borderId="0" xfId="1" applyFont="1" applyFill="1" applyAlignment="1">
      <alignment wrapText="1"/>
    </xf>
    <xf numFmtId="0" fontId="9" fillId="0" borderId="0" xfId="1" applyFont="1" applyFill="1" applyAlignment="1">
      <alignment wrapText="1"/>
    </xf>
    <xf numFmtId="0" fontId="8" fillId="0" borderId="0" xfId="1" applyFont="1" applyFill="1" applyAlignment="1"/>
    <xf numFmtId="0" fontId="9" fillId="0" borderId="0" xfId="1" applyFont="1" applyFill="1" applyBorder="1" applyAlignment="1"/>
    <xf numFmtId="0" fontId="0" fillId="0" borderId="0" xfId="0" applyAlignment="1"/>
    <xf numFmtId="0" fontId="8" fillId="0" borderId="0" xfId="1" applyFont="1" applyAlignment="1"/>
    <xf numFmtId="0" fontId="11" fillId="0" borderId="0" xfId="1" applyFont="1" applyFill="1" applyAlignment="1"/>
    <xf numFmtId="0" fontId="12" fillId="0" borderId="0" xfId="0" applyFont="1" applyAlignment="1"/>
    <xf numFmtId="0" fontId="13" fillId="0" borderId="0" xfId="1" applyFont="1" applyAlignment="1"/>
    <xf numFmtId="0" fontId="14" fillId="0" borderId="0" xfId="1" applyFont="1" applyAlignment="1">
      <alignment wrapText="1"/>
    </xf>
    <xf numFmtId="0" fontId="14" fillId="0" borderId="0" xfId="1" applyFont="1" applyFill="1" applyAlignment="1">
      <alignment wrapText="1"/>
    </xf>
    <xf numFmtId="0" fontId="13" fillId="0" borderId="0" xfId="1" applyFont="1" applyAlignment="1">
      <alignment wrapText="1"/>
    </xf>
    <xf numFmtId="0" fontId="13" fillId="0" borderId="0" xfId="1" applyFont="1" applyFill="1" applyAlignment="1">
      <alignment wrapText="1"/>
    </xf>
    <xf numFmtId="0" fontId="13" fillId="2" borderId="0" xfId="1" applyFont="1" applyFill="1" applyAlignment="1">
      <alignment wrapText="1"/>
    </xf>
    <xf numFmtId="0" fontId="15" fillId="0" borderId="0" xfId="1" applyFont="1" applyFill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1" applyFont="1"/>
    <xf numFmtId="9" fontId="18" fillId="0" borderId="1" xfId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wrapText="1"/>
    </xf>
    <xf numFmtId="0" fontId="1" fillId="0" borderId="1" xfId="1" applyFont="1" applyFill="1" applyBorder="1" applyAlignment="1">
      <alignment wrapText="1"/>
    </xf>
    <xf numFmtId="0" fontId="1" fillId="0" borderId="1" xfId="1" applyNumberFormat="1" applyFont="1" applyBorder="1" applyAlignment="1">
      <alignment wrapText="1"/>
    </xf>
    <xf numFmtId="164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wrapText="1"/>
    </xf>
    <xf numFmtId="164" fontId="1" fillId="2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164" fontId="1" fillId="3" borderId="1" xfId="1" applyNumberFormat="1" applyFont="1" applyFill="1" applyBorder="1" applyAlignment="1">
      <alignment wrapText="1"/>
    </xf>
    <xf numFmtId="0" fontId="1" fillId="0" borderId="1" xfId="1" applyNumberFormat="1" applyFont="1" applyFill="1" applyBorder="1" applyAlignment="1">
      <alignment wrapText="1"/>
    </xf>
    <xf numFmtId="0" fontId="1" fillId="0" borderId="0" xfId="1" applyFont="1" applyFill="1"/>
    <xf numFmtId="0" fontId="1" fillId="0" borderId="1" xfId="1" applyFont="1" applyFill="1" applyBorder="1" applyAlignment="1"/>
    <xf numFmtId="0" fontId="1" fillId="0" borderId="1" xfId="1" applyFont="1" applyBorder="1" applyAlignment="1"/>
    <xf numFmtId="0" fontId="22" fillId="0" borderId="1" xfId="1" applyFont="1" applyBorder="1" applyAlignment="1"/>
    <xf numFmtId="0" fontId="23" fillId="0" borderId="1" xfId="1" applyFont="1" applyBorder="1" applyAlignment="1">
      <alignment wrapText="1"/>
    </xf>
    <xf numFmtId="0" fontId="23" fillId="0" borderId="1" xfId="1" applyFont="1" applyFill="1" applyBorder="1" applyAlignment="1">
      <alignment wrapText="1"/>
    </xf>
    <xf numFmtId="0" fontId="20" fillId="2" borderId="1" xfId="1" applyFont="1" applyFill="1" applyBorder="1"/>
    <xf numFmtId="2" fontId="20" fillId="2" borderId="1" xfId="1" applyNumberFormat="1" applyFont="1" applyFill="1" applyBorder="1" applyAlignment="1"/>
    <xf numFmtId="0" fontId="1" fillId="2" borderId="0" xfId="1" applyFont="1" applyFill="1"/>
    <xf numFmtId="0" fontId="20" fillId="0" borderId="0" xfId="1" applyFont="1" applyBorder="1"/>
    <xf numFmtId="2" fontId="18" fillId="0" borderId="0" xfId="1" applyNumberFormat="1" applyFont="1" applyFill="1" applyBorder="1" applyAlignment="1"/>
    <xf numFmtId="2" fontId="18" fillId="2" borderId="0" xfId="1" applyNumberFormat="1" applyFont="1" applyFill="1" applyBorder="1" applyAlignment="1"/>
    <xf numFmtId="2" fontId="24" fillId="0" borderId="0" xfId="1" applyNumberFormat="1" applyFont="1" applyFill="1" applyBorder="1" applyAlignment="1"/>
    <xf numFmtId="0" fontId="23" fillId="0" borderId="0" xfId="1" applyFont="1"/>
    <xf numFmtId="0" fontId="23" fillId="0" borderId="0" xfId="1" applyFont="1" applyAlignment="1">
      <alignment horizontal="left"/>
    </xf>
    <xf numFmtId="2" fontId="1" fillId="4" borderId="1" xfId="1" applyNumberFormat="1" applyFont="1" applyFill="1" applyBorder="1" applyAlignment="1">
      <alignment wrapText="1"/>
    </xf>
    <xf numFmtId="0" fontId="1" fillId="4" borderId="1" xfId="1" applyFont="1" applyFill="1" applyBorder="1" applyAlignment="1">
      <alignment wrapText="1"/>
    </xf>
    <xf numFmtId="0" fontId="7" fillId="0" borderId="1" xfId="1" applyNumberFormat="1" applyFont="1" applyBorder="1" applyAlignment="1">
      <alignment wrapText="1"/>
    </xf>
    <xf numFmtId="0" fontId="1" fillId="0" borderId="0" xfId="1" applyFont="1" applyAlignment="1">
      <alignment horizontal="left"/>
    </xf>
    <xf numFmtId="0" fontId="1" fillId="0" borderId="1" xfId="0" applyFont="1" applyFill="1" applyBorder="1"/>
    <xf numFmtId="1" fontId="1" fillId="3" borderId="1" xfId="1" applyNumberFormat="1" applyFont="1" applyFill="1" applyBorder="1" applyAlignment="1">
      <alignment wrapText="1"/>
    </xf>
    <xf numFmtId="164" fontId="20" fillId="2" borderId="1" xfId="1" applyNumberFormat="1" applyFont="1" applyFill="1" applyBorder="1" applyAlignment="1"/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wrapText="1"/>
    </xf>
    <xf numFmtId="0" fontId="9" fillId="0" borderId="0" xfId="1" applyFont="1" applyFill="1" applyAlignment="1">
      <alignment wrapText="1"/>
    </xf>
    <xf numFmtId="0" fontId="9" fillId="0" borderId="0" xfId="1" applyFont="1" applyFill="1" applyBorder="1" applyAlignment="1"/>
    <xf numFmtId="0" fontId="0" fillId="0" borderId="0" xfId="0" applyAlignment="1"/>
    <xf numFmtId="0" fontId="18" fillId="0" borderId="2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9" fontId="18" fillId="0" borderId="1" xfId="1" applyNumberFormat="1" applyFont="1" applyFill="1" applyBorder="1" applyAlignment="1">
      <alignment horizontal="center" vertical="center" wrapText="1"/>
    </xf>
    <xf numFmtId="10" fontId="18" fillId="0" borderId="5" xfId="1" applyNumberFormat="1" applyFont="1" applyFill="1" applyBorder="1" applyAlignment="1">
      <alignment horizontal="center" vertical="center" wrapText="1"/>
    </xf>
    <xf numFmtId="10" fontId="18" fillId="0" borderId="6" xfId="1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0" fontId="18" fillId="0" borderId="1" xfId="0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56"/>
  <sheetViews>
    <sheetView tabSelected="1" view="pageBreakPreview" zoomScale="90" zoomScaleNormal="120" zoomScaleSheetLayoutView="90" workbookViewId="0">
      <selection activeCell="Z50" sqref="Z50"/>
    </sheetView>
  </sheetViews>
  <sheetFormatPr defaultRowHeight="12.75"/>
  <cols>
    <col min="1" max="1" width="5.140625" style="7" customWidth="1"/>
    <col min="2" max="2" width="23.42578125" style="7" customWidth="1"/>
    <col min="3" max="3" width="19.42578125" style="7" customWidth="1"/>
    <col min="4" max="4" width="9.140625" style="7" customWidth="1"/>
    <col min="5" max="5" width="9.7109375" style="7" customWidth="1"/>
    <col min="6" max="6" width="6.42578125" style="7" customWidth="1"/>
    <col min="7" max="7" width="11.42578125" style="7" customWidth="1"/>
    <col min="8" max="8" width="8.28515625" style="8" customWidth="1"/>
    <col min="9" max="9" width="7.42578125" style="7" customWidth="1"/>
    <col min="10" max="10" width="16.42578125" style="7" customWidth="1"/>
    <col min="11" max="11" width="8.7109375" style="7" customWidth="1"/>
    <col min="12" max="14" width="11.85546875" style="7" customWidth="1"/>
    <col min="15" max="15" width="12.140625" style="9" customWidth="1"/>
    <col min="16" max="16" width="9.28515625" style="7" customWidth="1"/>
    <col min="17" max="17" width="11.85546875" style="7" customWidth="1"/>
    <col min="18" max="18" width="15.42578125" style="7" customWidth="1"/>
    <col min="19" max="19" width="9.28515625" style="7" hidden="1" customWidth="1"/>
    <col min="20" max="20" width="12.42578125" style="7" hidden="1" customWidth="1"/>
    <col min="21" max="21" width="6.5703125" style="7" hidden="1" customWidth="1"/>
    <col min="22" max="22" width="7.85546875" style="7" hidden="1" customWidth="1"/>
    <col min="23" max="23" width="6.28515625" style="7" hidden="1" customWidth="1"/>
    <col min="24" max="24" width="9.140625" style="7" hidden="1" customWidth="1"/>
    <col min="25" max="25" width="5.140625" style="7" customWidth="1"/>
    <col min="26" max="26" width="10.85546875" style="7" customWidth="1"/>
    <col min="27" max="27" width="5.5703125" style="7" customWidth="1"/>
    <col min="28" max="28" width="9.140625" style="7" customWidth="1"/>
    <col min="29" max="29" width="6.140625" style="7" customWidth="1"/>
    <col min="30" max="30" width="9.140625" style="7" customWidth="1"/>
    <col min="31" max="31" width="6.7109375" style="7" customWidth="1"/>
    <col min="32" max="32" width="11.42578125" style="7" customWidth="1"/>
    <col min="33" max="33" width="5.85546875" style="7" customWidth="1"/>
    <col min="34" max="34" width="10" style="7" customWidth="1"/>
    <col min="35" max="35" width="6.5703125" style="7" customWidth="1"/>
    <col min="36" max="36" width="10.5703125" style="7" customWidth="1"/>
    <col min="37" max="37" width="11.5703125" style="7" customWidth="1"/>
    <col min="38" max="38" width="14.42578125" style="10" customWidth="1"/>
    <col min="39" max="39" width="12.28515625" style="7" customWidth="1"/>
    <col min="40" max="259" width="9.140625" style="7"/>
    <col min="260" max="260" width="5.140625" style="7" customWidth="1"/>
    <col min="261" max="261" width="24.85546875" style="7" customWidth="1"/>
    <col min="262" max="262" width="19.140625" style="7" customWidth="1"/>
    <col min="263" max="265" width="9.140625" style="7"/>
    <col min="266" max="266" width="11.42578125" style="7" customWidth="1"/>
    <col min="267" max="271" width="9.140625" style="7"/>
    <col min="272" max="272" width="10.28515625" style="7" customWidth="1"/>
    <col min="273" max="274" width="9.140625" style="7"/>
    <col min="275" max="276" width="0" style="7" hidden="1" customWidth="1"/>
    <col min="277" max="283" width="9.140625" style="7"/>
    <col min="284" max="284" width="7.5703125" style="7" customWidth="1"/>
    <col min="285" max="287" width="9.140625" style="7"/>
    <col min="288" max="288" width="10.85546875" style="7" customWidth="1"/>
    <col min="289" max="289" width="13.42578125" style="7" customWidth="1"/>
    <col min="290" max="515" width="9.140625" style="7"/>
    <col min="516" max="516" width="5.140625" style="7" customWidth="1"/>
    <col min="517" max="517" width="24.85546875" style="7" customWidth="1"/>
    <col min="518" max="518" width="19.140625" style="7" customWidth="1"/>
    <col min="519" max="521" width="9.140625" style="7"/>
    <col min="522" max="522" width="11.42578125" style="7" customWidth="1"/>
    <col min="523" max="527" width="9.140625" style="7"/>
    <col min="528" max="528" width="10.28515625" style="7" customWidth="1"/>
    <col min="529" max="530" width="9.140625" style="7"/>
    <col min="531" max="532" width="0" style="7" hidden="1" customWidth="1"/>
    <col min="533" max="539" width="9.140625" style="7"/>
    <col min="540" max="540" width="7.5703125" style="7" customWidth="1"/>
    <col min="541" max="543" width="9.140625" style="7"/>
    <col min="544" max="544" width="10.85546875" style="7" customWidth="1"/>
    <col min="545" max="545" width="13.42578125" style="7" customWidth="1"/>
    <col min="546" max="771" width="9.140625" style="7"/>
    <col min="772" max="772" width="5.140625" style="7" customWidth="1"/>
    <col min="773" max="773" width="24.85546875" style="7" customWidth="1"/>
    <col min="774" max="774" width="19.140625" style="7" customWidth="1"/>
    <col min="775" max="777" width="9.140625" style="7"/>
    <col min="778" max="778" width="11.42578125" style="7" customWidth="1"/>
    <col min="779" max="783" width="9.140625" style="7"/>
    <col min="784" max="784" width="10.28515625" style="7" customWidth="1"/>
    <col min="785" max="786" width="9.140625" style="7"/>
    <col min="787" max="788" width="0" style="7" hidden="1" customWidth="1"/>
    <col min="789" max="795" width="9.140625" style="7"/>
    <col min="796" max="796" width="7.5703125" style="7" customWidth="1"/>
    <col min="797" max="799" width="9.140625" style="7"/>
    <col min="800" max="800" width="10.85546875" style="7" customWidth="1"/>
    <col min="801" max="801" width="13.42578125" style="7" customWidth="1"/>
    <col min="802" max="1027" width="9.140625" style="7"/>
    <col min="1028" max="1028" width="5.140625" style="7" customWidth="1"/>
    <col min="1029" max="1029" width="24.85546875" style="7" customWidth="1"/>
    <col min="1030" max="1030" width="19.140625" style="7" customWidth="1"/>
    <col min="1031" max="1033" width="9.140625" style="7"/>
    <col min="1034" max="1034" width="11.42578125" style="7" customWidth="1"/>
    <col min="1035" max="1039" width="9.140625" style="7"/>
    <col min="1040" max="1040" width="10.28515625" style="7" customWidth="1"/>
    <col min="1041" max="1042" width="9.140625" style="7"/>
    <col min="1043" max="1044" width="0" style="7" hidden="1" customWidth="1"/>
    <col min="1045" max="1051" width="9.140625" style="7"/>
    <col min="1052" max="1052" width="7.5703125" style="7" customWidth="1"/>
    <col min="1053" max="1055" width="9.140625" style="7"/>
    <col min="1056" max="1056" width="10.85546875" style="7" customWidth="1"/>
    <col min="1057" max="1057" width="13.42578125" style="7" customWidth="1"/>
    <col min="1058" max="1283" width="9.140625" style="7"/>
    <col min="1284" max="1284" width="5.140625" style="7" customWidth="1"/>
    <col min="1285" max="1285" width="24.85546875" style="7" customWidth="1"/>
    <col min="1286" max="1286" width="19.140625" style="7" customWidth="1"/>
    <col min="1287" max="1289" width="9.140625" style="7"/>
    <col min="1290" max="1290" width="11.42578125" style="7" customWidth="1"/>
    <col min="1291" max="1295" width="9.140625" style="7"/>
    <col min="1296" max="1296" width="10.28515625" style="7" customWidth="1"/>
    <col min="1297" max="1298" width="9.140625" style="7"/>
    <col min="1299" max="1300" width="0" style="7" hidden="1" customWidth="1"/>
    <col min="1301" max="1307" width="9.140625" style="7"/>
    <col min="1308" max="1308" width="7.5703125" style="7" customWidth="1"/>
    <col min="1309" max="1311" width="9.140625" style="7"/>
    <col min="1312" max="1312" width="10.85546875" style="7" customWidth="1"/>
    <col min="1313" max="1313" width="13.42578125" style="7" customWidth="1"/>
    <col min="1314" max="1539" width="9.140625" style="7"/>
    <col min="1540" max="1540" width="5.140625" style="7" customWidth="1"/>
    <col min="1541" max="1541" width="24.85546875" style="7" customWidth="1"/>
    <col min="1542" max="1542" width="19.140625" style="7" customWidth="1"/>
    <col min="1543" max="1545" width="9.140625" style="7"/>
    <col min="1546" max="1546" width="11.42578125" style="7" customWidth="1"/>
    <col min="1547" max="1551" width="9.140625" style="7"/>
    <col min="1552" max="1552" width="10.28515625" style="7" customWidth="1"/>
    <col min="1553" max="1554" width="9.140625" style="7"/>
    <col min="1555" max="1556" width="0" style="7" hidden="1" customWidth="1"/>
    <col min="1557" max="1563" width="9.140625" style="7"/>
    <col min="1564" max="1564" width="7.5703125" style="7" customWidth="1"/>
    <col min="1565" max="1567" width="9.140625" style="7"/>
    <col min="1568" max="1568" width="10.85546875" style="7" customWidth="1"/>
    <col min="1569" max="1569" width="13.42578125" style="7" customWidth="1"/>
    <col min="1570" max="1795" width="9.140625" style="7"/>
    <col min="1796" max="1796" width="5.140625" style="7" customWidth="1"/>
    <col min="1797" max="1797" width="24.85546875" style="7" customWidth="1"/>
    <col min="1798" max="1798" width="19.140625" style="7" customWidth="1"/>
    <col min="1799" max="1801" width="9.140625" style="7"/>
    <col min="1802" max="1802" width="11.42578125" style="7" customWidth="1"/>
    <col min="1803" max="1807" width="9.140625" style="7"/>
    <col min="1808" max="1808" width="10.28515625" style="7" customWidth="1"/>
    <col min="1809" max="1810" width="9.140625" style="7"/>
    <col min="1811" max="1812" width="0" style="7" hidden="1" customWidth="1"/>
    <col min="1813" max="1819" width="9.140625" style="7"/>
    <col min="1820" max="1820" width="7.5703125" style="7" customWidth="1"/>
    <col min="1821" max="1823" width="9.140625" style="7"/>
    <col min="1824" max="1824" width="10.85546875" style="7" customWidth="1"/>
    <col min="1825" max="1825" width="13.42578125" style="7" customWidth="1"/>
    <col min="1826" max="2051" width="9.140625" style="7"/>
    <col min="2052" max="2052" width="5.140625" style="7" customWidth="1"/>
    <col min="2053" max="2053" width="24.85546875" style="7" customWidth="1"/>
    <col min="2054" max="2054" width="19.140625" style="7" customWidth="1"/>
    <col min="2055" max="2057" width="9.140625" style="7"/>
    <col min="2058" max="2058" width="11.42578125" style="7" customWidth="1"/>
    <col min="2059" max="2063" width="9.140625" style="7"/>
    <col min="2064" max="2064" width="10.28515625" style="7" customWidth="1"/>
    <col min="2065" max="2066" width="9.140625" style="7"/>
    <col min="2067" max="2068" width="0" style="7" hidden="1" customWidth="1"/>
    <col min="2069" max="2075" width="9.140625" style="7"/>
    <col min="2076" max="2076" width="7.5703125" style="7" customWidth="1"/>
    <col min="2077" max="2079" width="9.140625" style="7"/>
    <col min="2080" max="2080" width="10.85546875" style="7" customWidth="1"/>
    <col min="2081" max="2081" width="13.42578125" style="7" customWidth="1"/>
    <col min="2082" max="2307" width="9.140625" style="7"/>
    <col min="2308" max="2308" width="5.140625" style="7" customWidth="1"/>
    <col min="2309" max="2309" width="24.85546875" style="7" customWidth="1"/>
    <col min="2310" max="2310" width="19.140625" style="7" customWidth="1"/>
    <col min="2311" max="2313" width="9.140625" style="7"/>
    <col min="2314" max="2314" width="11.42578125" style="7" customWidth="1"/>
    <col min="2315" max="2319" width="9.140625" style="7"/>
    <col min="2320" max="2320" width="10.28515625" style="7" customWidth="1"/>
    <col min="2321" max="2322" width="9.140625" style="7"/>
    <col min="2323" max="2324" width="0" style="7" hidden="1" customWidth="1"/>
    <col min="2325" max="2331" width="9.140625" style="7"/>
    <col min="2332" max="2332" width="7.5703125" style="7" customWidth="1"/>
    <col min="2333" max="2335" width="9.140625" style="7"/>
    <col min="2336" max="2336" width="10.85546875" style="7" customWidth="1"/>
    <col min="2337" max="2337" width="13.42578125" style="7" customWidth="1"/>
    <col min="2338" max="2563" width="9.140625" style="7"/>
    <col min="2564" max="2564" width="5.140625" style="7" customWidth="1"/>
    <col min="2565" max="2565" width="24.85546875" style="7" customWidth="1"/>
    <col min="2566" max="2566" width="19.140625" style="7" customWidth="1"/>
    <col min="2567" max="2569" width="9.140625" style="7"/>
    <col min="2570" max="2570" width="11.42578125" style="7" customWidth="1"/>
    <col min="2571" max="2575" width="9.140625" style="7"/>
    <col min="2576" max="2576" width="10.28515625" style="7" customWidth="1"/>
    <col min="2577" max="2578" width="9.140625" style="7"/>
    <col min="2579" max="2580" width="0" style="7" hidden="1" customWidth="1"/>
    <col min="2581" max="2587" width="9.140625" style="7"/>
    <col min="2588" max="2588" width="7.5703125" style="7" customWidth="1"/>
    <col min="2589" max="2591" width="9.140625" style="7"/>
    <col min="2592" max="2592" width="10.85546875" style="7" customWidth="1"/>
    <col min="2593" max="2593" width="13.42578125" style="7" customWidth="1"/>
    <col min="2594" max="2819" width="9.140625" style="7"/>
    <col min="2820" max="2820" width="5.140625" style="7" customWidth="1"/>
    <col min="2821" max="2821" width="24.85546875" style="7" customWidth="1"/>
    <col min="2822" max="2822" width="19.140625" style="7" customWidth="1"/>
    <col min="2823" max="2825" width="9.140625" style="7"/>
    <col min="2826" max="2826" width="11.42578125" style="7" customWidth="1"/>
    <col min="2827" max="2831" width="9.140625" style="7"/>
    <col min="2832" max="2832" width="10.28515625" style="7" customWidth="1"/>
    <col min="2833" max="2834" width="9.140625" style="7"/>
    <col min="2835" max="2836" width="0" style="7" hidden="1" customWidth="1"/>
    <col min="2837" max="2843" width="9.140625" style="7"/>
    <col min="2844" max="2844" width="7.5703125" style="7" customWidth="1"/>
    <col min="2845" max="2847" width="9.140625" style="7"/>
    <col min="2848" max="2848" width="10.85546875" style="7" customWidth="1"/>
    <col min="2849" max="2849" width="13.42578125" style="7" customWidth="1"/>
    <col min="2850" max="3075" width="9.140625" style="7"/>
    <col min="3076" max="3076" width="5.140625" style="7" customWidth="1"/>
    <col min="3077" max="3077" width="24.85546875" style="7" customWidth="1"/>
    <col min="3078" max="3078" width="19.140625" style="7" customWidth="1"/>
    <col min="3079" max="3081" width="9.140625" style="7"/>
    <col min="3082" max="3082" width="11.42578125" style="7" customWidth="1"/>
    <col min="3083" max="3087" width="9.140625" style="7"/>
    <col min="3088" max="3088" width="10.28515625" style="7" customWidth="1"/>
    <col min="3089" max="3090" width="9.140625" style="7"/>
    <col min="3091" max="3092" width="0" style="7" hidden="1" customWidth="1"/>
    <col min="3093" max="3099" width="9.140625" style="7"/>
    <col min="3100" max="3100" width="7.5703125" style="7" customWidth="1"/>
    <col min="3101" max="3103" width="9.140625" style="7"/>
    <col min="3104" max="3104" width="10.85546875" style="7" customWidth="1"/>
    <col min="3105" max="3105" width="13.42578125" style="7" customWidth="1"/>
    <col min="3106" max="3331" width="9.140625" style="7"/>
    <col min="3332" max="3332" width="5.140625" style="7" customWidth="1"/>
    <col min="3333" max="3333" width="24.85546875" style="7" customWidth="1"/>
    <col min="3334" max="3334" width="19.140625" style="7" customWidth="1"/>
    <col min="3335" max="3337" width="9.140625" style="7"/>
    <col min="3338" max="3338" width="11.42578125" style="7" customWidth="1"/>
    <col min="3339" max="3343" width="9.140625" style="7"/>
    <col min="3344" max="3344" width="10.28515625" style="7" customWidth="1"/>
    <col min="3345" max="3346" width="9.140625" style="7"/>
    <col min="3347" max="3348" width="0" style="7" hidden="1" customWidth="1"/>
    <col min="3349" max="3355" width="9.140625" style="7"/>
    <col min="3356" max="3356" width="7.5703125" style="7" customWidth="1"/>
    <col min="3357" max="3359" width="9.140625" style="7"/>
    <col min="3360" max="3360" width="10.85546875" style="7" customWidth="1"/>
    <col min="3361" max="3361" width="13.42578125" style="7" customWidth="1"/>
    <col min="3362" max="3587" width="9.140625" style="7"/>
    <col min="3588" max="3588" width="5.140625" style="7" customWidth="1"/>
    <col min="3589" max="3589" width="24.85546875" style="7" customWidth="1"/>
    <col min="3590" max="3590" width="19.140625" style="7" customWidth="1"/>
    <col min="3591" max="3593" width="9.140625" style="7"/>
    <col min="3594" max="3594" width="11.42578125" style="7" customWidth="1"/>
    <col min="3595" max="3599" width="9.140625" style="7"/>
    <col min="3600" max="3600" width="10.28515625" style="7" customWidth="1"/>
    <col min="3601" max="3602" width="9.140625" style="7"/>
    <col min="3603" max="3604" width="0" style="7" hidden="1" customWidth="1"/>
    <col min="3605" max="3611" width="9.140625" style="7"/>
    <col min="3612" max="3612" width="7.5703125" style="7" customWidth="1"/>
    <col min="3613" max="3615" width="9.140625" style="7"/>
    <col min="3616" max="3616" width="10.85546875" style="7" customWidth="1"/>
    <col min="3617" max="3617" width="13.42578125" style="7" customWidth="1"/>
    <col min="3618" max="3843" width="9.140625" style="7"/>
    <col min="3844" max="3844" width="5.140625" style="7" customWidth="1"/>
    <col min="3845" max="3845" width="24.85546875" style="7" customWidth="1"/>
    <col min="3846" max="3846" width="19.140625" style="7" customWidth="1"/>
    <col min="3847" max="3849" width="9.140625" style="7"/>
    <col min="3850" max="3850" width="11.42578125" style="7" customWidth="1"/>
    <col min="3851" max="3855" width="9.140625" style="7"/>
    <col min="3856" max="3856" width="10.28515625" style="7" customWidth="1"/>
    <col min="3857" max="3858" width="9.140625" style="7"/>
    <col min="3859" max="3860" width="0" style="7" hidden="1" customWidth="1"/>
    <col min="3861" max="3867" width="9.140625" style="7"/>
    <col min="3868" max="3868" width="7.5703125" style="7" customWidth="1"/>
    <col min="3869" max="3871" width="9.140625" style="7"/>
    <col min="3872" max="3872" width="10.85546875" style="7" customWidth="1"/>
    <col min="3873" max="3873" width="13.42578125" style="7" customWidth="1"/>
    <col min="3874" max="4099" width="9.140625" style="7"/>
    <col min="4100" max="4100" width="5.140625" style="7" customWidth="1"/>
    <col min="4101" max="4101" width="24.85546875" style="7" customWidth="1"/>
    <col min="4102" max="4102" width="19.140625" style="7" customWidth="1"/>
    <col min="4103" max="4105" width="9.140625" style="7"/>
    <col min="4106" max="4106" width="11.42578125" style="7" customWidth="1"/>
    <col min="4107" max="4111" width="9.140625" style="7"/>
    <col min="4112" max="4112" width="10.28515625" style="7" customWidth="1"/>
    <col min="4113" max="4114" width="9.140625" style="7"/>
    <col min="4115" max="4116" width="0" style="7" hidden="1" customWidth="1"/>
    <col min="4117" max="4123" width="9.140625" style="7"/>
    <col min="4124" max="4124" width="7.5703125" style="7" customWidth="1"/>
    <col min="4125" max="4127" width="9.140625" style="7"/>
    <col min="4128" max="4128" width="10.85546875" style="7" customWidth="1"/>
    <col min="4129" max="4129" width="13.42578125" style="7" customWidth="1"/>
    <col min="4130" max="4355" width="9.140625" style="7"/>
    <col min="4356" max="4356" width="5.140625" style="7" customWidth="1"/>
    <col min="4357" max="4357" width="24.85546875" style="7" customWidth="1"/>
    <col min="4358" max="4358" width="19.140625" style="7" customWidth="1"/>
    <col min="4359" max="4361" width="9.140625" style="7"/>
    <col min="4362" max="4362" width="11.42578125" style="7" customWidth="1"/>
    <col min="4363" max="4367" width="9.140625" style="7"/>
    <col min="4368" max="4368" width="10.28515625" style="7" customWidth="1"/>
    <col min="4369" max="4370" width="9.140625" style="7"/>
    <col min="4371" max="4372" width="0" style="7" hidden="1" customWidth="1"/>
    <col min="4373" max="4379" width="9.140625" style="7"/>
    <col min="4380" max="4380" width="7.5703125" style="7" customWidth="1"/>
    <col min="4381" max="4383" width="9.140625" style="7"/>
    <col min="4384" max="4384" width="10.85546875" style="7" customWidth="1"/>
    <col min="4385" max="4385" width="13.42578125" style="7" customWidth="1"/>
    <col min="4386" max="4611" width="9.140625" style="7"/>
    <col min="4612" max="4612" width="5.140625" style="7" customWidth="1"/>
    <col min="4613" max="4613" width="24.85546875" style="7" customWidth="1"/>
    <col min="4614" max="4614" width="19.140625" style="7" customWidth="1"/>
    <col min="4615" max="4617" width="9.140625" style="7"/>
    <col min="4618" max="4618" width="11.42578125" style="7" customWidth="1"/>
    <col min="4619" max="4623" width="9.140625" style="7"/>
    <col min="4624" max="4624" width="10.28515625" style="7" customWidth="1"/>
    <col min="4625" max="4626" width="9.140625" style="7"/>
    <col min="4627" max="4628" width="0" style="7" hidden="1" customWidth="1"/>
    <col min="4629" max="4635" width="9.140625" style="7"/>
    <col min="4636" max="4636" width="7.5703125" style="7" customWidth="1"/>
    <col min="4637" max="4639" width="9.140625" style="7"/>
    <col min="4640" max="4640" width="10.85546875" style="7" customWidth="1"/>
    <col min="4641" max="4641" width="13.42578125" style="7" customWidth="1"/>
    <col min="4642" max="4867" width="9.140625" style="7"/>
    <col min="4868" max="4868" width="5.140625" style="7" customWidth="1"/>
    <col min="4869" max="4869" width="24.85546875" style="7" customWidth="1"/>
    <col min="4870" max="4870" width="19.140625" style="7" customWidth="1"/>
    <col min="4871" max="4873" width="9.140625" style="7"/>
    <col min="4874" max="4874" width="11.42578125" style="7" customWidth="1"/>
    <col min="4875" max="4879" width="9.140625" style="7"/>
    <col min="4880" max="4880" width="10.28515625" style="7" customWidth="1"/>
    <col min="4881" max="4882" width="9.140625" style="7"/>
    <col min="4883" max="4884" width="0" style="7" hidden="1" customWidth="1"/>
    <col min="4885" max="4891" width="9.140625" style="7"/>
    <col min="4892" max="4892" width="7.5703125" style="7" customWidth="1"/>
    <col min="4893" max="4895" width="9.140625" style="7"/>
    <col min="4896" max="4896" width="10.85546875" style="7" customWidth="1"/>
    <col min="4897" max="4897" width="13.42578125" style="7" customWidth="1"/>
    <col min="4898" max="5123" width="9.140625" style="7"/>
    <col min="5124" max="5124" width="5.140625" style="7" customWidth="1"/>
    <col min="5125" max="5125" width="24.85546875" style="7" customWidth="1"/>
    <col min="5126" max="5126" width="19.140625" style="7" customWidth="1"/>
    <col min="5127" max="5129" width="9.140625" style="7"/>
    <col min="5130" max="5130" width="11.42578125" style="7" customWidth="1"/>
    <col min="5131" max="5135" width="9.140625" style="7"/>
    <col min="5136" max="5136" width="10.28515625" style="7" customWidth="1"/>
    <col min="5137" max="5138" width="9.140625" style="7"/>
    <col min="5139" max="5140" width="0" style="7" hidden="1" customWidth="1"/>
    <col min="5141" max="5147" width="9.140625" style="7"/>
    <col min="5148" max="5148" width="7.5703125" style="7" customWidth="1"/>
    <col min="5149" max="5151" width="9.140625" style="7"/>
    <col min="5152" max="5152" width="10.85546875" style="7" customWidth="1"/>
    <col min="5153" max="5153" width="13.42578125" style="7" customWidth="1"/>
    <col min="5154" max="5379" width="9.140625" style="7"/>
    <col min="5380" max="5380" width="5.140625" style="7" customWidth="1"/>
    <col min="5381" max="5381" width="24.85546875" style="7" customWidth="1"/>
    <col min="5382" max="5382" width="19.140625" style="7" customWidth="1"/>
    <col min="5383" max="5385" width="9.140625" style="7"/>
    <col min="5386" max="5386" width="11.42578125" style="7" customWidth="1"/>
    <col min="5387" max="5391" width="9.140625" style="7"/>
    <col min="5392" max="5392" width="10.28515625" style="7" customWidth="1"/>
    <col min="5393" max="5394" width="9.140625" style="7"/>
    <col min="5395" max="5396" width="0" style="7" hidden="1" customWidth="1"/>
    <col min="5397" max="5403" width="9.140625" style="7"/>
    <col min="5404" max="5404" width="7.5703125" style="7" customWidth="1"/>
    <col min="5405" max="5407" width="9.140625" style="7"/>
    <col min="5408" max="5408" width="10.85546875" style="7" customWidth="1"/>
    <col min="5409" max="5409" width="13.42578125" style="7" customWidth="1"/>
    <col min="5410" max="5635" width="9.140625" style="7"/>
    <col min="5636" max="5636" width="5.140625" style="7" customWidth="1"/>
    <col min="5637" max="5637" width="24.85546875" style="7" customWidth="1"/>
    <col min="5638" max="5638" width="19.140625" style="7" customWidth="1"/>
    <col min="5639" max="5641" width="9.140625" style="7"/>
    <col min="5642" max="5642" width="11.42578125" style="7" customWidth="1"/>
    <col min="5643" max="5647" width="9.140625" style="7"/>
    <col min="5648" max="5648" width="10.28515625" style="7" customWidth="1"/>
    <col min="5649" max="5650" width="9.140625" style="7"/>
    <col min="5651" max="5652" width="0" style="7" hidden="1" customWidth="1"/>
    <col min="5653" max="5659" width="9.140625" style="7"/>
    <col min="5660" max="5660" width="7.5703125" style="7" customWidth="1"/>
    <col min="5661" max="5663" width="9.140625" style="7"/>
    <col min="5664" max="5664" width="10.85546875" style="7" customWidth="1"/>
    <col min="5665" max="5665" width="13.42578125" style="7" customWidth="1"/>
    <col min="5666" max="5891" width="9.140625" style="7"/>
    <col min="5892" max="5892" width="5.140625" style="7" customWidth="1"/>
    <col min="5893" max="5893" width="24.85546875" style="7" customWidth="1"/>
    <col min="5894" max="5894" width="19.140625" style="7" customWidth="1"/>
    <col min="5895" max="5897" width="9.140625" style="7"/>
    <col min="5898" max="5898" width="11.42578125" style="7" customWidth="1"/>
    <col min="5899" max="5903" width="9.140625" style="7"/>
    <col min="5904" max="5904" width="10.28515625" style="7" customWidth="1"/>
    <col min="5905" max="5906" width="9.140625" style="7"/>
    <col min="5907" max="5908" width="0" style="7" hidden="1" customWidth="1"/>
    <col min="5909" max="5915" width="9.140625" style="7"/>
    <col min="5916" max="5916" width="7.5703125" style="7" customWidth="1"/>
    <col min="5917" max="5919" width="9.140625" style="7"/>
    <col min="5920" max="5920" width="10.85546875" style="7" customWidth="1"/>
    <col min="5921" max="5921" width="13.42578125" style="7" customWidth="1"/>
    <col min="5922" max="6147" width="9.140625" style="7"/>
    <col min="6148" max="6148" width="5.140625" style="7" customWidth="1"/>
    <col min="6149" max="6149" width="24.85546875" style="7" customWidth="1"/>
    <col min="6150" max="6150" width="19.140625" style="7" customWidth="1"/>
    <col min="6151" max="6153" width="9.140625" style="7"/>
    <col min="6154" max="6154" width="11.42578125" style="7" customWidth="1"/>
    <col min="6155" max="6159" width="9.140625" style="7"/>
    <col min="6160" max="6160" width="10.28515625" style="7" customWidth="1"/>
    <col min="6161" max="6162" width="9.140625" style="7"/>
    <col min="6163" max="6164" width="0" style="7" hidden="1" customWidth="1"/>
    <col min="6165" max="6171" width="9.140625" style="7"/>
    <col min="6172" max="6172" width="7.5703125" style="7" customWidth="1"/>
    <col min="6173" max="6175" width="9.140625" style="7"/>
    <col min="6176" max="6176" width="10.85546875" style="7" customWidth="1"/>
    <col min="6177" max="6177" width="13.42578125" style="7" customWidth="1"/>
    <col min="6178" max="6403" width="9.140625" style="7"/>
    <col min="6404" max="6404" width="5.140625" style="7" customWidth="1"/>
    <col min="6405" max="6405" width="24.85546875" style="7" customWidth="1"/>
    <col min="6406" max="6406" width="19.140625" style="7" customWidth="1"/>
    <col min="6407" max="6409" width="9.140625" style="7"/>
    <col min="6410" max="6410" width="11.42578125" style="7" customWidth="1"/>
    <col min="6411" max="6415" width="9.140625" style="7"/>
    <col min="6416" max="6416" width="10.28515625" style="7" customWidth="1"/>
    <col min="6417" max="6418" width="9.140625" style="7"/>
    <col min="6419" max="6420" width="0" style="7" hidden="1" customWidth="1"/>
    <col min="6421" max="6427" width="9.140625" style="7"/>
    <col min="6428" max="6428" width="7.5703125" style="7" customWidth="1"/>
    <col min="6429" max="6431" width="9.140625" style="7"/>
    <col min="6432" max="6432" width="10.85546875" style="7" customWidth="1"/>
    <col min="6433" max="6433" width="13.42578125" style="7" customWidth="1"/>
    <col min="6434" max="6659" width="9.140625" style="7"/>
    <col min="6660" max="6660" width="5.140625" style="7" customWidth="1"/>
    <col min="6661" max="6661" width="24.85546875" style="7" customWidth="1"/>
    <col min="6662" max="6662" width="19.140625" style="7" customWidth="1"/>
    <col min="6663" max="6665" width="9.140625" style="7"/>
    <col min="6666" max="6666" width="11.42578125" style="7" customWidth="1"/>
    <col min="6667" max="6671" width="9.140625" style="7"/>
    <col min="6672" max="6672" width="10.28515625" style="7" customWidth="1"/>
    <col min="6673" max="6674" width="9.140625" style="7"/>
    <col min="6675" max="6676" width="0" style="7" hidden="1" customWidth="1"/>
    <col min="6677" max="6683" width="9.140625" style="7"/>
    <col min="6684" max="6684" width="7.5703125" style="7" customWidth="1"/>
    <col min="6685" max="6687" width="9.140625" style="7"/>
    <col min="6688" max="6688" width="10.85546875" style="7" customWidth="1"/>
    <col min="6689" max="6689" width="13.42578125" style="7" customWidth="1"/>
    <col min="6690" max="6915" width="9.140625" style="7"/>
    <col min="6916" max="6916" width="5.140625" style="7" customWidth="1"/>
    <col min="6917" max="6917" width="24.85546875" style="7" customWidth="1"/>
    <col min="6918" max="6918" width="19.140625" style="7" customWidth="1"/>
    <col min="6919" max="6921" width="9.140625" style="7"/>
    <col min="6922" max="6922" width="11.42578125" style="7" customWidth="1"/>
    <col min="6923" max="6927" width="9.140625" style="7"/>
    <col min="6928" max="6928" width="10.28515625" style="7" customWidth="1"/>
    <col min="6929" max="6930" width="9.140625" style="7"/>
    <col min="6931" max="6932" width="0" style="7" hidden="1" customWidth="1"/>
    <col min="6933" max="6939" width="9.140625" style="7"/>
    <col min="6940" max="6940" width="7.5703125" style="7" customWidth="1"/>
    <col min="6941" max="6943" width="9.140625" style="7"/>
    <col min="6944" max="6944" width="10.85546875" style="7" customWidth="1"/>
    <col min="6945" max="6945" width="13.42578125" style="7" customWidth="1"/>
    <col min="6946" max="7171" width="9.140625" style="7"/>
    <col min="7172" max="7172" width="5.140625" style="7" customWidth="1"/>
    <col min="7173" max="7173" width="24.85546875" style="7" customWidth="1"/>
    <col min="7174" max="7174" width="19.140625" style="7" customWidth="1"/>
    <col min="7175" max="7177" width="9.140625" style="7"/>
    <col min="7178" max="7178" width="11.42578125" style="7" customWidth="1"/>
    <col min="7179" max="7183" width="9.140625" style="7"/>
    <col min="7184" max="7184" width="10.28515625" style="7" customWidth="1"/>
    <col min="7185" max="7186" width="9.140625" style="7"/>
    <col min="7187" max="7188" width="0" style="7" hidden="1" customWidth="1"/>
    <col min="7189" max="7195" width="9.140625" style="7"/>
    <col min="7196" max="7196" width="7.5703125" style="7" customWidth="1"/>
    <col min="7197" max="7199" width="9.140625" style="7"/>
    <col min="7200" max="7200" width="10.85546875" style="7" customWidth="1"/>
    <col min="7201" max="7201" width="13.42578125" style="7" customWidth="1"/>
    <col min="7202" max="7427" width="9.140625" style="7"/>
    <col min="7428" max="7428" width="5.140625" style="7" customWidth="1"/>
    <col min="7429" max="7429" width="24.85546875" style="7" customWidth="1"/>
    <col min="7430" max="7430" width="19.140625" style="7" customWidth="1"/>
    <col min="7431" max="7433" width="9.140625" style="7"/>
    <col min="7434" max="7434" width="11.42578125" style="7" customWidth="1"/>
    <col min="7435" max="7439" width="9.140625" style="7"/>
    <col min="7440" max="7440" width="10.28515625" style="7" customWidth="1"/>
    <col min="7441" max="7442" width="9.140625" style="7"/>
    <col min="7443" max="7444" width="0" style="7" hidden="1" customWidth="1"/>
    <col min="7445" max="7451" width="9.140625" style="7"/>
    <col min="7452" max="7452" width="7.5703125" style="7" customWidth="1"/>
    <col min="7453" max="7455" width="9.140625" style="7"/>
    <col min="7456" max="7456" width="10.85546875" style="7" customWidth="1"/>
    <col min="7457" max="7457" width="13.42578125" style="7" customWidth="1"/>
    <col min="7458" max="7683" width="9.140625" style="7"/>
    <col min="7684" max="7684" width="5.140625" style="7" customWidth="1"/>
    <col min="7685" max="7685" width="24.85546875" style="7" customWidth="1"/>
    <col min="7686" max="7686" width="19.140625" style="7" customWidth="1"/>
    <col min="7687" max="7689" width="9.140625" style="7"/>
    <col min="7690" max="7690" width="11.42578125" style="7" customWidth="1"/>
    <col min="7691" max="7695" width="9.140625" style="7"/>
    <col min="7696" max="7696" width="10.28515625" style="7" customWidth="1"/>
    <col min="7697" max="7698" width="9.140625" style="7"/>
    <col min="7699" max="7700" width="0" style="7" hidden="1" customWidth="1"/>
    <col min="7701" max="7707" width="9.140625" style="7"/>
    <col min="7708" max="7708" width="7.5703125" style="7" customWidth="1"/>
    <col min="7709" max="7711" width="9.140625" style="7"/>
    <col min="7712" max="7712" width="10.85546875" style="7" customWidth="1"/>
    <col min="7713" max="7713" width="13.42578125" style="7" customWidth="1"/>
    <col min="7714" max="7939" width="9.140625" style="7"/>
    <col min="7940" max="7940" width="5.140625" style="7" customWidth="1"/>
    <col min="7941" max="7941" width="24.85546875" style="7" customWidth="1"/>
    <col min="7942" max="7942" width="19.140625" style="7" customWidth="1"/>
    <col min="7943" max="7945" width="9.140625" style="7"/>
    <col min="7946" max="7946" width="11.42578125" style="7" customWidth="1"/>
    <col min="7947" max="7951" width="9.140625" style="7"/>
    <col min="7952" max="7952" width="10.28515625" style="7" customWidth="1"/>
    <col min="7953" max="7954" width="9.140625" style="7"/>
    <col min="7955" max="7956" width="0" style="7" hidden="1" customWidth="1"/>
    <col min="7957" max="7963" width="9.140625" style="7"/>
    <col min="7964" max="7964" width="7.5703125" style="7" customWidth="1"/>
    <col min="7965" max="7967" width="9.140625" style="7"/>
    <col min="7968" max="7968" width="10.85546875" style="7" customWidth="1"/>
    <col min="7969" max="7969" width="13.42578125" style="7" customWidth="1"/>
    <col min="7970" max="8195" width="9.140625" style="7"/>
    <col min="8196" max="8196" width="5.140625" style="7" customWidth="1"/>
    <col min="8197" max="8197" width="24.85546875" style="7" customWidth="1"/>
    <col min="8198" max="8198" width="19.140625" style="7" customWidth="1"/>
    <col min="8199" max="8201" width="9.140625" style="7"/>
    <col min="8202" max="8202" width="11.42578125" style="7" customWidth="1"/>
    <col min="8203" max="8207" width="9.140625" style="7"/>
    <col min="8208" max="8208" width="10.28515625" style="7" customWidth="1"/>
    <col min="8209" max="8210" width="9.140625" style="7"/>
    <col min="8211" max="8212" width="0" style="7" hidden="1" customWidth="1"/>
    <col min="8213" max="8219" width="9.140625" style="7"/>
    <col min="8220" max="8220" width="7.5703125" style="7" customWidth="1"/>
    <col min="8221" max="8223" width="9.140625" style="7"/>
    <col min="8224" max="8224" width="10.85546875" style="7" customWidth="1"/>
    <col min="8225" max="8225" width="13.42578125" style="7" customWidth="1"/>
    <col min="8226" max="8451" width="9.140625" style="7"/>
    <col min="8452" max="8452" width="5.140625" style="7" customWidth="1"/>
    <col min="8453" max="8453" width="24.85546875" style="7" customWidth="1"/>
    <col min="8454" max="8454" width="19.140625" style="7" customWidth="1"/>
    <col min="8455" max="8457" width="9.140625" style="7"/>
    <col min="8458" max="8458" width="11.42578125" style="7" customWidth="1"/>
    <col min="8459" max="8463" width="9.140625" style="7"/>
    <col min="8464" max="8464" width="10.28515625" style="7" customWidth="1"/>
    <col min="8465" max="8466" width="9.140625" style="7"/>
    <col min="8467" max="8468" width="0" style="7" hidden="1" customWidth="1"/>
    <col min="8469" max="8475" width="9.140625" style="7"/>
    <col min="8476" max="8476" width="7.5703125" style="7" customWidth="1"/>
    <col min="8477" max="8479" width="9.140625" style="7"/>
    <col min="8480" max="8480" width="10.85546875" style="7" customWidth="1"/>
    <col min="8481" max="8481" width="13.42578125" style="7" customWidth="1"/>
    <col min="8482" max="8707" width="9.140625" style="7"/>
    <col min="8708" max="8708" width="5.140625" style="7" customWidth="1"/>
    <col min="8709" max="8709" width="24.85546875" style="7" customWidth="1"/>
    <col min="8710" max="8710" width="19.140625" style="7" customWidth="1"/>
    <col min="8711" max="8713" width="9.140625" style="7"/>
    <col min="8714" max="8714" width="11.42578125" style="7" customWidth="1"/>
    <col min="8715" max="8719" width="9.140625" style="7"/>
    <col min="8720" max="8720" width="10.28515625" style="7" customWidth="1"/>
    <col min="8721" max="8722" width="9.140625" style="7"/>
    <col min="8723" max="8724" width="0" style="7" hidden="1" customWidth="1"/>
    <col min="8725" max="8731" width="9.140625" style="7"/>
    <col min="8732" max="8732" width="7.5703125" style="7" customWidth="1"/>
    <col min="8733" max="8735" width="9.140625" style="7"/>
    <col min="8736" max="8736" width="10.85546875" style="7" customWidth="1"/>
    <col min="8737" max="8737" width="13.42578125" style="7" customWidth="1"/>
    <col min="8738" max="8963" width="9.140625" style="7"/>
    <col min="8964" max="8964" width="5.140625" style="7" customWidth="1"/>
    <col min="8965" max="8965" width="24.85546875" style="7" customWidth="1"/>
    <col min="8966" max="8966" width="19.140625" style="7" customWidth="1"/>
    <col min="8967" max="8969" width="9.140625" style="7"/>
    <col min="8970" max="8970" width="11.42578125" style="7" customWidth="1"/>
    <col min="8971" max="8975" width="9.140625" style="7"/>
    <col min="8976" max="8976" width="10.28515625" style="7" customWidth="1"/>
    <col min="8977" max="8978" width="9.140625" style="7"/>
    <col min="8979" max="8980" width="0" style="7" hidden="1" customWidth="1"/>
    <col min="8981" max="8987" width="9.140625" style="7"/>
    <col min="8988" max="8988" width="7.5703125" style="7" customWidth="1"/>
    <col min="8989" max="8991" width="9.140625" style="7"/>
    <col min="8992" max="8992" width="10.85546875" style="7" customWidth="1"/>
    <col min="8993" max="8993" width="13.42578125" style="7" customWidth="1"/>
    <col min="8994" max="9219" width="9.140625" style="7"/>
    <col min="9220" max="9220" width="5.140625" style="7" customWidth="1"/>
    <col min="9221" max="9221" width="24.85546875" style="7" customWidth="1"/>
    <col min="9222" max="9222" width="19.140625" style="7" customWidth="1"/>
    <col min="9223" max="9225" width="9.140625" style="7"/>
    <col min="9226" max="9226" width="11.42578125" style="7" customWidth="1"/>
    <col min="9227" max="9231" width="9.140625" style="7"/>
    <col min="9232" max="9232" width="10.28515625" style="7" customWidth="1"/>
    <col min="9233" max="9234" width="9.140625" style="7"/>
    <col min="9235" max="9236" width="0" style="7" hidden="1" customWidth="1"/>
    <col min="9237" max="9243" width="9.140625" style="7"/>
    <col min="9244" max="9244" width="7.5703125" style="7" customWidth="1"/>
    <col min="9245" max="9247" width="9.140625" style="7"/>
    <col min="9248" max="9248" width="10.85546875" style="7" customWidth="1"/>
    <col min="9249" max="9249" width="13.42578125" style="7" customWidth="1"/>
    <col min="9250" max="9475" width="9.140625" style="7"/>
    <col min="9476" max="9476" width="5.140625" style="7" customWidth="1"/>
    <col min="9477" max="9477" width="24.85546875" style="7" customWidth="1"/>
    <col min="9478" max="9478" width="19.140625" style="7" customWidth="1"/>
    <col min="9479" max="9481" width="9.140625" style="7"/>
    <col min="9482" max="9482" width="11.42578125" style="7" customWidth="1"/>
    <col min="9483" max="9487" width="9.140625" style="7"/>
    <col min="9488" max="9488" width="10.28515625" style="7" customWidth="1"/>
    <col min="9489" max="9490" width="9.140625" style="7"/>
    <col min="9491" max="9492" width="0" style="7" hidden="1" customWidth="1"/>
    <col min="9493" max="9499" width="9.140625" style="7"/>
    <col min="9500" max="9500" width="7.5703125" style="7" customWidth="1"/>
    <col min="9501" max="9503" width="9.140625" style="7"/>
    <col min="9504" max="9504" width="10.85546875" style="7" customWidth="1"/>
    <col min="9505" max="9505" width="13.42578125" style="7" customWidth="1"/>
    <col min="9506" max="9731" width="9.140625" style="7"/>
    <col min="9732" max="9732" width="5.140625" style="7" customWidth="1"/>
    <col min="9733" max="9733" width="24.85546875" style="7" customWidth="1"/>
    <col min="9734" max="9734" width="19.140625" style="7" customWidth="1"/>
    <col min="9735" max="9737" width="9.140625" style="7"/>
    <col min="9738" max="9738" width="11.42578125" style="7" customWidth="1"/>
    <col min="9739" max="9743" width="9.140625" style="7"/>
    <col min="9744" max="9744" width="10.28515625" style="7" customWidth="1"/>
    <col min="9745" max="9746" width="9.140625" style="7"/>
    <col min="9747" max="9748" width="0" style="7" hidden="1" customWidth="1"/>
    <col min="9749" max="9755" width="9.140625" style="7"/>
    <col min="9756" max="9756" width="7.5703125" style="7" customWidth="1"/>
    <col min="9757" max="9759" width="9.140625" style="7"/>
    <col min="9760" max="9760" width="10.85546875" style="7" customWidth="1"/>
    <col min="9761" max="9761" width="13.42578125" style="7" customWidth="1"/>
    <col min="9762" max="9987" width="9.140625" style="7"/>
    <col min="9988" max="9988" width="5.140625" style="7" customWidth="1"/>
    <col min="9989" max="9989" width="24.85546875" style="7" customWidth="1"/>
    <col min="9990" max="9990" width="19.140625" style="7" customWidth="1"/>
    <col min="9991" max="9993" width="9.140625" style="7"/>
    <col min="9994" max="9994" width="11.42578125" style="7" customWidth="1"/>
    <col min="9995" max="9999" width="9.140625" style="7"/>
    <col min="10000" max="10000" width="10.28515625" style="7" customWidth="1"/>
    <col min="10001" max="10002" width="9.140625" style="7"/>
    <col min="10003" max="10004" width="0" style="7" hidden="1" customWidth="1"/>
    <col min="10005" max="10011" width="9.140625" style="7"/>
    <col min="10012" max="10012" width="7.5703125" style="7" customWidth="1"/>
    <col min="10013" max="10015" width="9.140625" style="7"/>
    <col min="10016" max="10016" width="10.85546875" style="7" customWidth="1"/>
    <col min="10017" max="10017" width="13.42578125" style="7" customWidth="1"/>
    <col min="10018" max="10243" width="9.140625" style="7"/>
    <col min="10244" max="10244" width="5.140625" style="7" customWidth="1"/>
    <col min="10245" max="10245" width="24.85546875" style="7" customWidth="1"/>
    <col min="10246" max="10246" width="19.140625" style="7" customWidth="1"/>
    <col min="10247" max="10249" width="9.140625" style="7"/>
    <col min="10250" max="10250" width="11.42578125" style="7" customWidth="1"/>
    <col min="10251" max="10255" width="9.140625" style="7"/>
    <col min="10256" max="10256" width="10.28515625" style="7" customWidth="1"/>
    <col min="10257" max="10258" width="9.140625" style="7"/>
    <col min="10259" max="10260" width="0" style="7" hidden="1" customWidth="1"/>
    <col min="10261" max="10267" width="9.140625" style="7"/>
    <col min="10268" max="10268" width="7.5703125" style="7" customWidth="1"/>
    <col min="10269" max="10271" width="9.140625" style="7"/>
    <col min="10272" max="10272" width="10.85546875" style="7" customWidth="1"/>
    <col min="10273" max="10273" width="13.42578125" style="7" customWidth="1"/>
    <col min="10274" max="10499" width="9.140625" style="7"/>
    <col min="10500" max="10500" width="5.140625" style="7" customWidth="1"/>
    <col min="10501" max="10501" width="24.85546875" style="7" customWidth="1"/>
    <col min="10502" max="10502" width="19.140625" style="7" customWidth="1"/>
    <col min="10503" max="10505" width="9.140625" style="7"/>
    <col min="10506" max="10506" width="11.42578125" style="7" customWidth="1"/>
    <col min="10507" max="10511" width="9.140625" style="7"/>
    <col min="10512" max="10512" width="10.28515625" style="7" customWidth="1"/>
    <col min="10513" max="10514" width="9.140625" style="7"/>
    <col min="10515" max="10516" width="0" style="7" hidden="1" customWidth="1"/>
    <col min="10517" max="10523" width="9.140625" style="7"/>
    <col min="10524" max="10524" width="7.5703125" style="7" customWidth="1"/>
    <col min="10525" max="10527" width="9.140625" style="7"/>
    <col min="10528" max="10528" width="10.85546875" style="7" customWidth="1"/>
    <col min="10529" max="10529" width="13.42578125" style="7" customWidth="1"/>
    <col min="10530" max="10755" width="9.140625" style="7"/>
    <col min="10756" max="10756" width="5.140625" style="7" customWidth="1"/>
    <col min="10757" max="10757" width="24.85546875" style="7" customWidth="1"/>
    <col min="10758" max="10758" width="19.140625" style="7" customWidth="1"/>
    <col min="10759" max="10761" width="9.140625" style="7"/>
    <col min="10762" max="10762" width="11.42578125" style="7" customWidth="1"/>
    <col min="10763" max="10767" width="9.140625" style="7"/>
    <col min="10768" max="10768" width="10.28515625" style="7" customWidth="1"/>
    <col min="10769" max="10770" width="9.140625" style="7"/>
    <col min="10771" max="10772" width="0" style="7" hidden="1" customWidth="1"/>
    <col min="10773" max="10779" width="9.140625" style="7"/>
    <col min="10780" max="10780" width="7.5703125" style="7" customWidth="1"/>
    <col min="10781" max="10783" width="9.140625" style="7"/>
    <col min="10784" max="10784" width="10.85546875" style="7" customWidth="1"/>
    <col min="10785" max="10785" width="13.42578125" style="7" customWidth="1"/>
    <col min="10786" max="11011" width="9.140625" style="7"/>
    <col min="11012" max="11012" width="5.140625" style="7" customWidth="1"/>
    <col min="11013" max="11013" width="24.85546875" style="7" customWidth="1"/>
    <col min="11014" max="11014" width="19.140625" style="7" customWidth="1"/>
    <col min="11015" max="11017" width="9.140625" style="7"/>
    <col min="11018" max="11018" width="11.42578125" style="7" customWidth="1"/>
    <col min="11019" max="11023" width="9.140625" style="7"/>
    <col min="11024" max="11024" width="10.28515625" style="7" customWidth="1"/>
    <col min="11025" max="11026" width="9.140625" style="7"/>
    <col min="11027" max="11028" width="0" style="7" hidden="1" customWidth="1"/>
    <col min="11029" max="11035" width="9.140625" style="7"/>
    <col min="11036" max="11036" width="7.5703125" style="7" customWidth="1"/>
    <col min="11037" max="11039" width="9.140625" style="7"/>
    <col min="11040" max="11040" width="10.85546875" style="7" customWidth="1"/>
    <col min="11041" max="11041" width="13.42578125" style="7" customWidth="1"/>
    <col min="11042" max="11267" width="9.140625" style="7"/>
    <col min="11268" max="11268" width="5.140625" style="7" customWidth="1"/>
    <col min="11269" max="11269" width="24.85546875" style="7" customWidth="1"/>
    <col min="11270" max="11270" width="19.140625" style="7" customWidth="1"/>
    <col min="11271" max="11273" width="9.140625" style="7"/>
    <col min="11274" max="11274" width="11.42578125" style="7" customWidth="1"/>
    <col min="11275" max="11279" width="9.140625" style="7"/>
    <col min="11280" max="11280" width="10.28515625" style="7" customWidth="1"/>
    <col min="11281" max="11282" width="9.140625" style="7"/>
    <col min="11283" max="11284" width="0" style="7" hidden="1" customWidth="1"/>
    <col min="11285" max="11291" width="9.140625" style="7"/>
    <col min="11292" max="11292" width="7.5703125" style="7" customWidth="1"/>
    <col min="11293" max="11295" width="9.140625" style="7"/>
    <col min="11296" max="11296" width="10.85546875" style="7" customWidth="1"/>
    <col min="11297" max="11297" width="13.42578125" style="7" customWidth="1"/>
    <col min="11298" max="11523" width="9.140625" style="7"/>
    <col min="11524" max="11524" width="5.140625" style="7" customWidth="1"/>
    <col min="11525" max="11525" width="24.85546875" style="7" customWidth="1"/>
    <col min="11526" max="11526" width="19.140625" style="7" customWidth="1"/>
    <col min="11527" max="11529" width="9.140625" style="7"/>
    <col min="11530" max="11530" width="11.42578125" style="7" customWidth="1"/>
    <col min="11531" max="11535" width="9.140625" style="7"/>
    <col min="11536" max="11536" width="10.28515625" style="7" customWidth="1"/>
    <col min="11537" max="11538" width="9.140625" style="7"/>
    <col min="11539" max="11540" width="0" style="7" hidden="1" customWidth="1"/>
    <col min="11541" max="11547" width="9.140625" style="7"/>
    <col min="11548" max="11548" width="7.5703125" style="7" customWidth="1"/>
    <col min="11549" max="11551" width="9.140625" style="7"/>
    <col min="11552" max="11552" width="10.85546875" style="7" customWidth="1"/>
    <col min="11553" max="11553" width="13.42578125" style="7" customWidth="1"/>
    <col min="11554" max="11779" width="9.140625" style="7"/>
    <col min="11780" max="11780" width="5.140625" style="7" customWidth="1"/>
    <col min="11781" max="11781" width="24.85546875" style="7" customWidth="1"/>
    <col min="11782" max="11782" width="19.140625" style="7" customWidth="1"/>
    <col min="11783" max="11785" width="9.140625" style="7"/>
    <col min="11786" max="11786" width="11.42578125" style="7" customWidth="1"/>
    <col min="11787" max="11791" width="9.140625" style="7"/>
    <col min="11792" max="11792" width="10.28515625" style="7" customWidth="1"/>
    <col min="11793" max="11794" width="9.140625" style="7"/>
    <col min="11795" max="11796" width="0" style="7" hidden="1" customWidth="1"/>
    <col min="11797" max="11803" width="9.140625" style="7"/>
    <col min="11804" max="11804" width="7.5703125" style="7" customWidth="1"/>
    <col min="11805" max="11807" width="9.140625" style="7"/>
    <col min="11808" max="11808" width="10.85546875" style="7" customWidth="1"/>
    <col min="11809" max="11809" width="13.42578125" style="7" customWidth="1"/>
    <col min="11810" max="12035" width="9.140625" style="7"/>
    <col min="12036" max="12036" width="5.140625" style="7" customWidth="1"/>
    <col min="12037" max="12037" width="24.85546875" style="7" customWidth="1"/>
    <col min="12038" max="12038" width="19.140625" style="7" customWidth="1"/>
    <col min="12039" max="12041" width="9.140625" style="7"/>
    <col min="12042" max="12042" width="11.42578125" style="7" customWidth="1"/>
    <col min="12043" max="12047" width="9.140625" style="7"/>
    <col min="12048" max="12048" width="10.28515625" style="7" customWidth="1"/>
    <col min="12049" max="12050" width="9.140625" style="7"/>
    <col min="12051" max="12052" width="0" style="7" hidden="1" customWidth="1"/>
    <col min="12053" max="12059" width="9.140625" style="7"/>
    <col min="12060" max="12060" width="7.5703125" style="7" customWidth="1"/>
    <col min="12061" max="12063" width="9.140625" style="7"/>
    <col min="12064" max="12064" width="10.85546875" style="7" customWidth="1"/>
    <col min="12065" max="12065" width="13.42578125" style="7" customWidth="1"/>
    <col min="12066" max="12291" width="9.140625" style="7"/>
    <col min="12292" max="12292" width="5.140625" style="7" customWidth="1"/>
    <col min="12293" max="12293" width="24.85546875" style="7" customWidth="1"/>
    <col min="12294" max="12294" width="19.140625" style="7" customWidth="1"/>
    <col min="12295" max="12297" width="9.140625" style="7"/>
    <col min="12298" max="12298" width="11.42578125" style="7" customWidth="1"/>
    <col min="12299" max="12303" width="9.140625" style="7"/>
    <col min="12304" max="12304" width="10.28515625" style="7" customWidth="1"/>
    <col min="12305" max="12306" width="9.140625" style="7"/>
    <col min="12307" max="12308" width="0" style="7" hidden="1" customWidth="1"/>
    <col min="12309" max="12315" width="9.140625" style="7"/>
    <col min="12316" max="12316" width="7.5703125" style="7" customWidth="1"/>
    <col min="12317" max="12319" width="9.140625" style="7"/>
    <col min="12320" max="12320" width="10.85546875" style="7" customWidth="1"/>
    <col min="12321" max="12321" width="13.42578125" style="7" customWidth="1"/>
    <col min="12322" max="12547" width="9.140625" style="7"/>
    <col min="12548" max="12548" width="5.140625" style="7" customWidth="1"/>
    <col min="12549" max="12549" width="24.85546875" style="7" customWidth="1"/>
    <col min="12550" max="12550" width="19.140625" style="7" customWidth="1"/>
    <col min="12551" max="12553" width="9.140625" style="7"/>
    <col min="12554" max="12554" width="11.42578125" style="7" customWidth="1"/>
    <col min="12555" max="12559" width="9.140625" style="7"/>
    <col min="12560" max="12560" width="10.28515625" style="7" customWidth="1"/>
    <col min="12561" max="12562" width="9.140625" style="7"/>
    <col min="12563" max="12564" width="0" style="7" hidden="1" customWidth="1"/>
    <col min="12565" max="12571" width="9.140625" style="7"/>
    <col min="12572" max="12572" width="7.5703125" style="7" customWidth="1"/>
    <col min="12573" max="12575" width="9.140625" style="7"/>
    <col min="12576" max="12576" width="10.85546875" style="7" customWidth="1"/>
    <col min="12577" max="12577" width="13.42578125" style="7" customWidth="1"/>
    <col min="12578" max="12803" width="9.140625" style="7"/>
    <col min="12804" max="12804" width="5.140625" style="7" customWidth="1"/>
    <col min="12805" max="12805" width="24.85546875" style="7" customWidth="1"/>
    <col min="12806" max="12806" width="19.140625" style="7" customWidth="1"/>
    <col min="12807" max="12809" width="9.140625" style="7"/>
    <col min="12810" max="12810" width="11.42578125" style="7" customWidth="1"/>
    <col min="12811" max="12815" width="9.140625" style="7"/>
    <col min="12816" max="12816" width="10.28515625" style="7" customWidth="1"/>
    <col min="12817" max="12818" width="9.140625" style="7"/>
    <col min="12819" max="12820" width="0" style="7" hidden="1" customWidth="1"/>
    <col min="12821" max="12827" width="9.140625" style="7"/>
    <col min="12828" max="12828" width="7.5703125" style="7" customWidth="1"/>
    <col min="12829" max="12831" width="9.140625" style="7"/>
    <col min="12832" max="12832" width="10.85546875" style="7" customWidth="1"/>
    <col min="12833" max="12833" width="13.42578125" style="7" customWidth="1"/>
    <col min="12834" max="13059" width="9.140625" style="7"/>
    <col min="13060" max="13060" width="5.140625" style="7" customWidth="1"/>
    <col min="13061" max="13061" width="24.85546875" style="7" customWidth="1"/>
    <col min="13062" max="13062" width="19.140625" style="7" customWidth="1"/>
    <col min="13063" max="13065" width="9.140625" style="7"/>
    <col min="13066" max="13066" width="11.42578125" style="7" customWidth="1"/>
    <col min="13067" max="13071" width="9.140625" style="7"/>
    <col min="13072" max="13072" width="10.28515625" style="7" customWidth="1"/>
    <col min="13073" max="13074" width="9.140625" style="7"/>
    <col min="13075" max="13076" width="0" style="7" hidden="1" customWidth="1"/>
    <col min="13077" max="13083" width="9.140625" style="7"/>
    <col min="13084" max="13084" width="7.5703125" style="7" customWidth="1"/>
    <col min="13085" max="13087" width="9.140625" style="7"/>
    <col min="13088" max="13088" width="10.85546875" style="7" customWidth="1"/>
    <col min="13089" max="13089" width="13.42578125" style="7" customWidth="1"/>
    <col min="13090" max="13315" width="9.140625" style="7"/>
    <col min="13316" max="13316" width="5.140625" style="7" customWidth="1"/>
    <col min="13317" max="13317" width="24.85546875" style="7" customWidth="1"/>
    <col min="13318" max="13318" width="19.140625" style="7" customWidth="1"/>
    <col min="13319" max="13321" width="9.140625" style="7"/>
    <col min="13322" max="13322" width="11.42578125" style="7" customWidth="1"/>
    <col min="13323" max="13327" width="9.140625" style="7"/>
    <col min="13328" max="13328" width="10.28515625" style="7" customWidth="1"/>
    <col min="13329" max="13330" width="9.140625" style="7"/>
    <col min="13331" max="13332" width="0" style="7" hidden="1" customWidth="1"/>
    <col min="13333" max="13339" width="9.140625" style="7"/>
    <col min="13340" max="13340" width="7.5703125" style="7" customWidth="1"/>
    <col min="13341" max="13343" width="9.140625" style="7"/>
    <col min="13344" max="13344" width="10.85546875" style="7" customWidth="1"/>
    <col min="13345" max="13345" width="13.42578125" style="7" customWidth="1"/>
    <col min="13346" max="13571" width="9.140625" style="7"/>
    <col min="13572" max="13572" width="5.140625" style="7" customWidth="1"/>
    <col min="13573" max="13573" width="24.85546875" style="7" customWidth="1"/>
    <col min="13574" max="13574" width="19.140625" style="7" customWidth="1"/>
    <col min="13575" max="13577" width="9.140625" style="7"/>
    <col min="13578" max="13578" width="11.42578125" style="7" customWidth="1"/>
    <col min="13579" max="13583" width="9.140625" style="7"/>
    <col min="13584" max="13584" width="10.28515625" style="7" customWidth="1"/>
    <col min="13585" max="13586" width="9.140625" style="7"/>
    <col min="13587" max="13588" width="0" style="7" hidden="1" customWidth="1"/>
    <col min="13589" max="13595" width="9.140625" style="7"/>
    <col min="13596" max="13596" width="7.5703125" style="7" customWidth="1"/>
    <col min="13597" max="13599" width="9.140625" style="7"/>
    <col min="13600" max="13600" width="10.85546875" style="7" customWidth="1"/>
    <col min="13601" max="13601" width="13.42578125" style="7" customWidth="1"/>
    <col min="13602" max="13827" width="9.140625" style="7"/>
    <col min="13828" max="13828" width="5.140625" style="7" customWidth="1"/>
    <col min="13829" max="13829" width="24.85546875" style="7" customWidth="1"/>
    <col min="13830" max="13830" width="19.140625" style="7" customWidth="1"/>
    <col min="13831" max="13833" width="9.140625" style="7"/>
    <col min="13834" max="13834" width="11.42578125" style="7" customWidth="1"/>
    <col min="13835" max="13839" width="9.140625" style="7"/>
    <col min="13840" max="13840" width="10.28515625" style="7" customWidth="1"/>
    <col min="13841" max="13842" width="9.140625" style="7"/>
    <col min="13843" max="13844" width="0" style="7" hidden="1" customWidth="1"/>
    <col min="13845" max="13851" width="9.140625" style="7"/>
    <col min="13852" max="13852" width="7.5703125" style="7" customWidth="1"/>
    <col min="13853" max="13855" width="9.140625" style="7"/>
    <col min="13856" max="13856" width="10.85546875" style="7" customWidth="1"/>
    <col min="13857" max="13857" width="13.42578125" style="7" customWidth="1"/>
    <col min="13858" max="14083" width="9.140625" style="7"/>
    <col min="14084" max="14084" width="5.140625" style="7" customWidth="1"/>
    <col min="14085" max="14085" width="24.85546875" style="7" customWidth="1"/>
    <col min="14086" max="14086" width="19.140625" style="7" customWidth="1"/>
    <col min="14087" max="14089" width="9.140625" style="7"/>
    <col min="14090" max="14090" width="11.42578125" style="7" customWidth="1"/>
    <col min="14091" max="14095" width="9.140625" style="7"/>
    <col min="14096" max="14096" width="10.28515625" style="7" customWidth="1"/>
    <col min="14097" max="14098" width="9.140625" style="7"/>
    <col min="14099" max="14100" width="0" style="7" hidden="1" customWidth="1"/>
    <col min="14101" max="14107" width="9.140625" style="7"/>
    <col min="14108" max="14108" width="7.5703125" style="7" customWidth="1"/>
    <col min="14109" max="14111" width="9.140625" style="7"/>
    <col min="14112" max="14112" width="10.85546875" style="7" customWidth="1"/>
    <col min="14113" max="14113" width="13.42578125" style="7" customWidth="1"/>
    <col min="14114" max="14339" width="9.140625" style="7"/>
    <col min="14340" max="14340" width="5.140625" style="7" customWidth="1"/>
    <col min="14341" max="14341" width="24.85546875" style="7" customWidth="1"/>
    <col min="14342" max="14342" width="19.140625" style="7" customWidth="1"/>
    <col min="14343" max="14345" width="9.140625" style="7"/>
    <col min="14346" max="14346" width="11.42578125" style="7" customWidth="1"/>
    <col min="14347" max="14351" width="9.140625" style="7"/>
    <col min="14352" max="14352" width="10.28515625" style="7" customWidth="1"/>
    <col min="14353" max="14354" width="9.140625" style="7"/>
    <col min="14355" max="14356" width="0" style="7" hidden="1" customWidth="1"/>
    <col min="14357" max="14363" width="9.140625" style="7"/>
    <col min="14364" max="14364" width="7.5703125" style="7" customWidth="1"/>
    <col min="14365" max="14367" width="9.140625" style="7"/>
    <col min="14368" max="14368" width="10.85546875" style="7" customWidth="1"/>
    <col min="14369" max="14369" width="13.42578125" style="7" customWidth="1"/>
    <col min="14370" max="14595" width="9.140625" style="7"/>
    <col min="14596" max="14596" width="5.140625" style="7" customWidth="1"/>
    <col min="14597" max="14597" width="24.85546875" style="7" customWidth="1"/>
    <col min="14598" max="14598" width="19.140625" style="7" customWidth="1"/>
    <col min="14599" max="14601" width="9.140625" style="7"/>
    <col min="14602" max="14602" width="11.42578125" style="7" customWidth="1"/>
    <col min="14603" max="14607" width="9.140625" style="7"/>
    <col min="14608" max="14608" width="10.28515625" style="7" customWidth="1"/>
    <col min="14609" max="14610" width="9.140625" style="7"/>
    <col min="14611" max="14612" width="0" style="7" hidden="1" customWidth="1"/>
    <col min="14613" max="14619" width="9.140625" style="7"/>
    <col min="14620" max="14620" width="7.5703125" style="7" customWidth="1"/>
    <col min="14621" max="14623" width="9.140625" style="7"/>
    <col min="14624" max="14624" width="10.85546875" style="7" customWidth="1"/>
    <col min="14625" max="14625" width="13.42578125" style="7" customWidth="1"/>
    <col min="14626" max="14851" width="9.140625" style="7"/>
    <col min="14852" max="14852" width="5.140625" style="7" customWidth="1"/>
    <col min="14853" max="14853" width="24.85546875" style="7" customWidth="1"/>
    <col min="14854" max="14854" width="19.140625" style="7" customWidth="1"/>
    <col min="14855" max="14857" width="9.140625" style="7"/>
    <col min="14858" max="14858" width="11.42578125" style="7" customWidth="1"/>
    <col min="14859" max="14863" width="9.140625" style="7"/>
    <col min="14864" max="14864" width="10.28515625" style="7" customWidth="1"/>
    <col min="14865" max="14866" width="9.140625" style="7"/>
    <col min="14867" max="14868" width="0" style="7" hidden="1" customWidth="1"/>
    <col min="14869" max="14875" width="9.140625" style="7"/>
    <col min="14876" max="14876" width="7.5703125" style="7" customWidth="1"/>
    <col min="14877" max="14879" width="9.140625" style="7"/>
    <col min="14880" max="14880" width="10.85546875" style="7" customWidth="1"/>
    <col min="14881" max="14881" width="13.42578125" style="7" customWidth="1"/>
    <col min="14882" max="15107" width="9.140625" style="7"/>
    <col min="15108" max="15108" width="5.140625" style="7" customWidth="1"/>
    <col min="15109" max="15109" width="24.85546875" style="7" customWidth="1"/>
    <col min="15110" max="15110" width="19.140625" style="7" customWidth="1"/>
    <col min="15111" max="15113" width="9.140625" style="7"/>
    <col min="15114" max="15114" width="11.42578125" style="7" customWidth="1"/>
    <col min="15115" max="15119" width="9.140625" style="7"/>
    <col min="15120" max="15120" width="10.28515625" style="7" customWidth="1"/>
    <col min="15121" max="15122" width="9.140625" style="7"/>
    <col min="15123" max="15124" width="0" style="7" hidden="1" customWidth="1"/>
    <col min="15125" max="15131" width="9.140625" style="7"/>
    <col min="15132" max="15132" width="7.5703125" style="7" customWidth="1"/>
    <col min="15133" max="15135" width="9.140625" style="7"/>
    <col min="15136" max="15136" width="10.85546875" style="7" customWidth="1"/>
    <col min="15137" max="15137" width="13.42578125" style="7" customWidth="1"/>
    <col min="15138" max="15363" width="9.140625" style="7"/>
    <col min="15364" max="15364" width="5.140625" style="7" customWidth="1"/>
    <col min="15365" max="15365" width="24.85546875" style="7" customWidth="1"/>
    <col min="15366" max="15366" width="19.140625" style="7" customWidth="1"/>
    <col min="15367" max="15369" width="9.140625" style="7"/>
    <col min="15370" max="15370" width="11.42578125" style="7" customWidth="1"/>
    <col min="15371" max="15375" width="9.140625" style="7"/>
    <col min="15376" max="15376" width="10.28515625" style="7" customWidth="1"/>
    <col min="15377" max="15378" width="9.140625" style="7"/>
    <col min="15379" max="15380" width="0" style="7" hidden="1" customWidth="1"/>
    <col min="15381" max="15387" width="9.140625" style="7"/>
    <col min="15388" max="15388" width="7.5703125" style="7" customWidth="1"/>
    <col min="15389" max="15391" width="9.140625" style="7"/>
    <col min="15392" max="15392" width="10.85546875" style="7" customWidth="1"/>
    <col min="15393" max="15393" width="13.42578125" style="7" customWidth="1"/>
    <col min="15394" max="15619" width="9.140625" style="7"/>
    <col min="15620" max="15620" width="5.140625" style="7" customWidth="1"/>
    <col min="15621" max="15621" width="24.85546875" style="7" customWidth="1"/>
    <col min="15622" max="15622" width="19.140625" style="7" customWidth="1"/>
    <col min="15623" max="15625" width="9.140625" style="7"/>
    <col min="15626" max="15626" width="11.42578125" style="7" customWidth="1"/>
    <col min="15627" max="15631" width="9.140625" style="7"/>
    <col min="15632" max="15632" width="10.28515625" style="7" customWidth="1"/>
    <col min="15633" max="15634" width="9.140625" style="7"/>
    <col min="15635" max="15636" width="0" style="7" hidden="1" customWidth="1"/>
    <col min="15637" max="15643" width="9.140625" style="7"/>
    <col min="15644" max="15644" width="7.5703125" style="7" customWidth="1"/>
    <col min="15645" max="15647" width="9.140625" style="7"/>
    <col min="15648" max="15648" width="10.85546875" style="7" customWidth="1"/>
    <col min="15649" max="15649" width="13.42578125" style="7" customWidth="1"/>
    <col min="15650" max="15875" width="9.140625" style="7"/>
    <col min="15876" max="15876" width="5.140625" style="7" customWidth="1"/>
    <col min="15877" max="15877" width="24.85546875" style="7" customWidth="1"/>
    <col min="15878" max="15878" width="19.140625" style="7" customWidth="1"/>
    <col min="15879" max="15881" width="9.140625" style="7"/>
    <col min="15882" max="15882" width="11.42578125" style="7" customWidth="1"/>
    <col min="15883" max="15887" width="9.140625" style="7"/>
    <col min="15888" max="15888" width="10.28515625" style="7" customWidth="1"/>
    <col min="15889" max="15890" width="9.140625" style="7"/>
    <col min="15891" max="15892" width="0" style="7" hidden="1" customWidth="1"/>
    <col min="15893" max="15899" width="9.140625" style="7"/>
    <col min="15900" max="15900" width="7.5703125" style="7" customWidth="1"/>
    <col min="15901" max="15903" width="9.140625" style="7"/>
    <col min="15904" max="15904" width="10.85546875" style="7" customWidth="1"/>
    <col min="15905" max="15905" width="13.42578125" style="7" customWidth="1"/>
    <col min="15906" max="16131" width="9.140625" style="7"/>
    <col min="16132" max="16132" width="5.140625" style="7" customWidth="1"/>
    <col min="16133" max="16133" width="24.85546875" style="7" customWidth="1"/>
    <col min="16134" max="16134" width="19.140625" style="7" customWidth="1"/>
    <col min="16135" max="16137" width="9.140625" style="7"/>
    <col min="16138" max="16138" width="11.42578125" style="7" customWidth="1"/>
    <col min="16139" max="16143" width="9.140625" style="7"/>
    <col min="16144" max="16144" width="10.28515625" style="7" customWidth="1"/>
    <col min="16145" max="16146" width="9.140625" style="7"/>
    <col min="16147" max="16148" width="0" style="7" hidden="1" customWidth="1"/>
    <col min="16149" max="16155" width="9.140625" style="7"/>
    <col min="16156" max="16156" width="7.5703125" style="7" customWidth="1"/>
    <col min="16157" max="16159" width="9.140625" style="7"/>
    <col min="16160" max="16160" width="10.85546875" style="7" customWidth="1"/>
    <col min="16161" max="16161" width="13.42578125" style="7" customWidth="1"/>
    <col min="16162" max="16377" width="9.140625" style="7"/>
    <col min="16378" max="16380" width="9.140625" style="7" customWidth="1"/>
    <col min="16381" max="16384" width="9.140625" style="7"/>
  </cols>
  <sheetData>
    <row r="1" spans="1:39" s="1" customFormat="1" ht="18.75" customHeight="1">
      <c r="B1" s="91" t="s">
        <v>0</v>
      </c>
      <c r="C1" s="91"/>
      <c r="O1" s="2"/>
      <c r="AC1" s="92" t="s">
        <v>1</v>
      </c>
      <c r="AD1" s="92"/>
      <c r="AE1" s="92"/>
      <c r="AF1" s="92"/>
      <c r="AG1" s="92"/>
      <c r="AH1" s="92"/>
      <c r="AL1" s="3"/>
    </row>
    <row r="2" spans="1:39" s="4" customFormat="1" ht="10.5" customHeight="1">
      <c r="O2" s="5"/>
      <c r="AL2" s="6"/>
    </row>
    <row r="3" spans="1:39" s="4" customFormat="1" ht="23.25" customHeight="1">
      <c r="B3" s="94" t="s">
        <v>113</v>
      </c>
      <c r="C3" s="94"/>
      <c r="D3" s="94"/>
      <c r="E3" s="94"/>
      <c r="H3" s="93"/>
      <c r="I3" s="93"/>
      <c r="J3" s="93"/>
      <c r="K3" s="93"/>
      <c r="L3" s="93"/>
      <c r="M3" s="93"/>
      <c r="N3" s="93"/>
      <c r="O3" s="93"/>
      <c r="AB3" s="94" t="s">
        <v>114</v>
      </c>
      <c r="AC3" s="94"/>
      <c r="AD3" s="94"/>
      <c r="AE3" s="94"/>
      <c r="AF3" s="94"/>
      <c r="AG3" s="94"/>
      <c r="AH3" s="94"/>
      <c r="AI3" s="94"/>
      <c r="AJ3" s="94"/>
      <c r="AL3" s="6"/>
    </row>
    <row r="4" spans="1:39" s="4" customFormat="1" ht="12.75" customHeight="1">
      <c r="B4" s="94"/>
      <c r="C4" s="94"/>
      <c r="D4" s="94"/>
      <c r="E4" s="94"/>
      <c r="H4" s="93"/>
      <c r="I4" s="93"/>
      <c r="J4" s="93"/>
      <c r="K4" s="93"/>
      <c r="L4" s="93"/>
      <c r="M4" s="93"/>
      <c r="N4" s="93"/>
      <c r="O4" s="93"/>
      <c r="AB4" s="94"/>
      <c r="AC4" s="94"/>
      <c r="AD4" s="94"/>
      <c r="AE4" s="94"/>
      <c r="AF4" s="94"/>
      <c r="AG4" s="94"/>
      <c r="AH4" s="94"/>
      <c r="AI4" s="94"/>
      <c r="AJ4" s="94"/>
      <c r="AL4" s="6"/>
    </row>
    <row r="5" spans="1:39" s="4" customFormat="1" ht="12.75" customHeight="1">
      <c r="B5" s="94"/>
      <c r="C5" s="94"/>
      <c r="D5" s="94"/>
      <c r="E5" s="94"/>
      <c r="H5" s="93"/>
      <c r="I5" s="93"/>
      <c r="J5" s="93"/>
      <c r="K5" s="93"/>
      <c r="L5" s="93"/>
      <c r="M5" s="93"/>
      <c r="N5" s="93"/>
      <c r="O5" s="93"/>
      <c r="AB5" s="94"/>
      <c r="AC5" s="94"/>
      <c r="AD5" s="94"/>
      <c r="AE5" s="94"/>
      <c r="AF5" s="94"/>
      <c r="AG5" s="94"/>
      <c r="AH5" s="94"/>
      <c r="AI5" s="94"/>
      <c r="AJ5" s="94"/>
      <c r="AL5" s="6"/>
    </row>
    <row r="6" spans="1:39" s="4" customFormat="1" ht="62.25" customHeight="1">
      <c r="B6" s="94"/>
      <c r="C6" s="94"/>
      <c r="D6" s="94"/>
      <c r="E6" s="94"/>
      <c r="H6" s="93"/>
      <c r="I6" s="93"/>
      <c r="J6" s="93"/>
      <c r="K6" s="93"/>
      <c r="L6" s="93"/>
      <c r="M6" s="93"/>
      <c r="N6" s="93"/>
      <c r="O6" s="93"/>
      <c r="AB6" s="94"/>
      <c r="AC6" s="94"/>
      <c r="AD6" s="94"/>
      <c r="AE6" s="94"/>
      <c r="AF6" s="94"/>
      <c r="AG6" s="94"/>
      <c r="AH6" s="94"/>
      <c r="AI6" s="94"/>
      <c r="AJ6" s="94"/>
      <c r="AL6" s="6"/>
    </row>
    <row r="9" spans="1:39" hidden="1"/>
    <row r="10" spans="1:39" ht="15">
      <c r="A10" s="11"/>
      <c r="B10" s="78"/>
      <c r="C10" s="78"/>
      <c r="D10" s="78"/>
      <c r="E10" s="11"/>
      <c r="F10" s="11"/>
      <c r="G10" s="11"/>
      <c r="H10" s="11"/>
      <c r="I10" s="11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4"/>
      <c r="AM10" s="12"/>
    </row>
    <row r="11" spans="1:39" ht="15">
      <c r="A11" s="11"/>
      <c r="B11" s="78"/>
      <c r="C11" s="78"/>
      <c r="D11" s="78"/>
      <c r="E11" s="11"/>
      <c r="F11" s="11"/>
      <c r="G11" s="11"/>
      <c r="H11" s="11"/>
      <c r="I11" s="11"/>
      <c r="J11" s="12"/>
      <c r="K11" s="12"/>
      <c r="L11" s="12"/>
      <c r="M11" s="12"/>
      <c r="N11" s="12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12"/>
      <c r="AJ11" s="12"/>
      <c r="AK11" s="12"/>
      <c r="AL11" s="14"/>
      <c r="AM11" s="12"/>
    </row>
    <row r="12" spans="1:39" ht="15">
      <c r="A12" s="11"/>
      <c r="B12" s="80"/>
      <c r="C12" s="80"/>
      <c r="D12" s="80"/>
      <c r="E12" s="81"/>
      <c r="F12" s="81"/>
      <c r="G12" s="11"/>
      <c r="H12" s="11"/>
      <c r="I12" s="11"/>
      <c r="J12" s="12"/>
      <c r="K12" s="12"/>
      <c r="L12" s="12"/>
      <c r="M12" s="12"/>
      <c r="N12" s="12"/>
      <c r="O12" s="15"/>
      <c r="P12" s="12"/>
      <c r="Q12" s="12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2"/>
      <c r="AJ12" s="12"/>
      <c r="AK12" s="12"/>
      <c r="AL12" s="14"/>
      <c r="AM12" s="12"/>
    </row>
    <row r="13" spans="1:39" ht="15">
      <c r="A13" s="17" t="s">
        <v>116</v>
      </c>
      <c r="B13" s="18"/>
      <c r="C13" s="18"/>
      <c r="D13" s="18"/>
      <c r="E13" s="19"/>
      <c r="F13" s="19"/>
      <c r="G13" s="11"/>
      <c r="H13" s="11"/>
      <c r="I13" s="11"/>
      <c r="J13" s="12"/>
      <c r="K13" s="12"/>
      <c r="L13" s="12"/>
      <c r="M13" s="12"/>
      <c r="N13" s="12"/>
      <c r="O13" s="15"/>
      <c r="P13" s="12"/>
      <c r="Q13" s="12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2"/>
      <c r="AJ13" s="12"/>
      <c r="AK13" s="12"/>
      <c r="AL13" s="14"/>
      <c r="AM13" s="12"/>
    </row>
    <row r="14" spans="1:39" ht="21.75" customHeight="1">
      <c r="A14" s="20" t="s">
        <v>117</v>
      </c>
      <c r="B14" s="18"/>
      <c r="C14" s="18"/>
      <c r="D14" s="18"/>
      <c r="E14" s="19"/>
      <c r="F14" s="19"/>
      <c r="G14" s="21" t="s">
        <v>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12"/>
    </row>
    <row r="15" spans="1:39" ht="16.5" customHeight="1">
      <c r="A15" s="20" t="s">
        <v>115</v>
      </c>
      <c r="B15" s="18"/>
      <c r="C15" s="18"/>
      <c r="D15" s="18"/>
      <c r="E15" s="22"/>
      <c r="F15" s="19"/>
      <c r="G15" s="11"/>
      <c r="H15" s="11"/>
      <c r="I15" s="11"/>
      <c r="J15" s="12"/>
      <c r="K15" s="17"/>
      <c r="L15" s="12"/>
      <c r="M15" s="12"/>
      <c r="N15" s="12"/>
      <c r="O15" s="13"/>
      <c r="P15" s="17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4"/>
      <c r="AM15" s="12"/>
    </row>
    <row r="16" spans="1:39" ht="16.5" customHeight="1">
      <c r="A16" s="23"/>
      <c r="B16" s="80"/>
      <c r="C16" s="80"/>
      <c r="D16" s="80"/>
      <c r="E16" s="20"/>
      <c r="F16" s="20"/>
      <c r="G16" s="24" t="s">
        <v>3</v>
      </c>
      <c r="H16" s="25">
        <v>17697</v>
      </c>
      <c r="I16" s="26"/>
      <c r="J16" s="27"/>
      <c r="K16" s="27"/>
      <c r="L16" s="27"/>
      <c r="M16" s="27"/>
      <c r="N16" s="27"/>
      <c r="O16" s="28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9"/>
      <c r="AM16" s="27"/>
    </row>
    <row r="17" spans="1:39" s="31" customFormat="1" ht="12.75" customHeight="1">
      <c r="A17" s="90" t="s">
        <v>4</v>
      </c>
      <c r="B17" s="70" t="s">
        <v>5</v>
      </c>
      <c r="C17" s="70" t="s">
        <v>6</v>
      </c>
      <c r="D17" s="70" t="s">
        <v>7</v>
      </c>
      <c r="E17" s="70"/>
      <c r="F17" s="70"/>
      <c r="G17" s="30"/>
      <c r="H17" s="30"/>
      <c r="I17" s="82" t="s">
        <v>8</v>
      </c>
      <c r="J17" s="74" t="s">
        <v>9</v>
      </c>
      <c r="K17" s="73" t="s">
        <v>89</v>
      </c>
      <c r="L17" s="73"/>
      <c r="M17" s="74" t="s">
        <v>87</v>
      </c>
      <c r="N17" s="74" t="s">
        <v>10</v>
      </c>
      <c r="O17" s="77" t="s">
        <v>11</v>
      </c>
      <c r="P17" s="73" t="s">
        <v>12</v>
      </c>
      <c r="Q17" s="73"/>
      <c r="R17" s="70" t="s">
        <v>88</v>
      </c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0" t="s">
        <v>13</v>
      </c>
      <c r="AM17" s="70" t="s">
        <v>90</v>
      </c>
    </row>
    <row r="18" spans="1:39" s="31" customFormat="1" ht="28.5" customHeight="1">
      <c r="A18" s="90"/>
      <c r="B18" s="70"/>
      <c r="C18" s="70"/>
      <c r="D18" s="70"/>
      <c r="E18" s="70" t="s">
        <v>14</v>
      </c>
      <c r="F18" s="70" t="s">
        <v>15</v>
      </c>
      <c r="G18" s="70" t="s">
        <v>16</v>
      </c>
      <c r="H18" s="70" t="s">
        <v>17</v>
      </c>
      <c r="I18" s="83"/>
      <c r="J18" s="75"/>
      <c r="K18" s="73"/>
      <c r="L18" s="73"/>
      <c r="M18" s="75"/>
      <c r="N18" s="75"/>
      <c r="O18" s="77"/>
      <c r="P18" s="73"/>
      <c r="Q18" s="73"/>
      <c r="R18" s="70"/>
      <c r="S18" s="71" t="s">
        <v>18</v>
      </c>
      <c r="T18" s="72"/>
      <c r="U18" s="70" t="s">
        <v>18</v>
      </c>
      <c r="V18" s="70"/>
      <c r="W18" s="73" t="s">
        <v>19</v>
      </c>
      <c r="X18" s="73"/>
      <c r="Y18" s="85">
        <v>0.1</v>
      </c>
      <c r="Z18" s="73"/>
      <c r="AA18" s="86">
        <v>0.2</v>
      </c>
      <c r="AB18" s="87"/>
      <c r="AC18" s="88">
        <v>0.3</v>
      </c>
      <c r="AD18" s="88"/>
      <c r="AE18" s="86" t="s">
        <v>20</v>
      </c>
      <c r="AF18" s="87"/>
      <c r="AG18" s="89" t="s">
        <v>21</v>
      </c>
      <c r="AH18" s="89"/>
      <c r="AI18" s="70" t="s">
        <v>22</v>
      </c>
      <c r="AJ18" s="70"/>
      <c r="AK18" s="70" t="s">
        <v>23</v>
      </c>
      <c r="AL18" s="70"/>
      <c r="AM18" s="70"/>
    </row>
    <row r="19" spans="1:39" s="31" customFormat="1" ht="27.75" customHeight="1">
      <c r="A19" s="90"/>
      <c r="B19" s="70"/>
      <c r="C19" s="70"/>
      <c r="D19" s="70"/>
      <c r="E19" s="70"/>
      <c r="F19" s="70"/>
      <c r="G19" s="70"/>
      <c r="H19" s="70"/>
      <c r="I19" s="84"/>
      <c r="J19" s="76"/>
      <c r="K19" s="32" t="s">
        <v>24</v>
      </c>
      <c r="L19" s="33" t="s">
        <v>9</v>
      </c>
      <c r="M19" s="76"/>
      <c r="N19" s="76"/>
      <c r="O19" s="77"/>
      <c r="P19" s="32" t="s">
        <v>24</v>
      </c>
      <c r="Q19" s="33" t="s">
        <v>9</v>
      </c>
      <c r="R19" s="70"/>
      <c r="S19" s="32" t="s">
        <v>24</v>
      </c>
      <c r="T19" s="34" t="s">
        <v>25</v>
      </c>
      <c r="U19" s="32" t="s">
        <v>24</v>
      </c>
      <c r="V19" s="34" t="s">
        <v>25</v>
      </c>
      <c r="W19" s="34" t="s">
        <v>26</v>
      </c>
      <c r="X19" s="34" t="s">
        <v>25</v>
      </c>
      <c r="Y19" s="34" t="s">
        <v>27</v>
      </c>
      <c r="Z19" s="34" t="s">
        <v>25</v>
      </c>
      <c r="AA19" s="34" t="s">
        <v>27</v>
      </c>
      <c r="AB19" s="34" t="s">
        <v>25</v>
      </c>
      <c r="AC19" s="34" t="s">
        <v>27</v>
      </c>
      <c r="AD19" s="34" t="s">
        <v>25</v>
      </c>
      <c r="AE19" s="34" t="s">
        <v>28</v>
      </c>
      <c r="AF19" s="34" t="s">
        <v>25</v>
      </c>
      <c r="AG19" s="35" t="s">
        <v>29</v>
      </c>
      <c r="AH19" s="35" t="s">
        <v>25</v>
      </c>
      <c r="AI19" s="35" t="s">
        <v>29</v>
      </c>
      <c r="AJ19" s="35" t="s">
        <v>25</v>
      </c>
      <c r="AK19" s="70"/>
      <c r="AL19" s="70"/>
      <c r="AM19" s="70"/>
    </row>
    <row r="20" spans="1:39" s="8" customFormat="1" ht="15">
      <c r="A20" s="36">
        <v>1</v>
      </c>
      <c r="B20" s="37">
        <v>2</v>
      </c>
      <c r="C20" s="36">
        <v>3</v>
      </c>
      <c r="D20" s="37">
        <v>4</v>
      </c>
      <c r="E20" s="36">
        <v>5</v>
      </c>
      <c r="F20" s="37">
        <v>6</v>
      </c>
      <c r="G20" s="36">
        <v>7</v>
      </c>
      <c r="H20" s="37">
        <v>8</v>
      </c>
      <c r="I20" s="36">
        <v>9</v>
      </c>
      <c r="J20" s="37">
        <v>10</v>
      </c>
      <c r="K20" s="36">
        <v>11</v>
      </c>
      <c r="L20" s="37">
        <v>12</v>
      </c>
      <c r="M20" s="37"/>
      <c r="N20" s="36">
        <v>13</v>
      </c>
      <c r="O20" s="37">
        <v>14</v>
      </c>
      <c r="P20" s="36">
        <v>15</v>
      </c>
      <c r="Q20" s="37">
        <v>16</v>
      </c>
      <c r="R20" s="36">
        <v>17</v>
      </c>
      <c r="S20" s="37">
        <v>18</v>
      </c>
      <c r="T20" s="36">
        <v>19</v>
      </c>
      <c r="U20" s="37">
        <v>20</v>
      </c>
      <c r="V20" s="36">
        <v>21</v>
      </c>
      <c r="W20" s="37">
        <v>22</v>
      </c>
      <c r="X20" s="36">
        <v>23</v>
      </c>
      <c r="Y20" s="37">
        <v>24</v>
      </c>
      <c r="Z20" s="36">
        <v>25</v>
      </c>
      <c r="AA20" s="37">
        <v>26</v>
      </c>
      <c r="AB20" s="36">
        <v>27</v>
      </c>
      <c r="AC20" s="37">
        <v>28</v>
      </c>
      <c r="AD20" s="36">
        <v>29</v>
      </c>
      <c r="AE20" s="36"/>
      <c r="AF20" s="36"/>
      <c r="AG20" s="37">
        <v>30</v>
      </c>
      <c r="AH20" s="36">
        <v>31</v>
      </c>
      <c r="AI20" s="37">
        <v>32</v>
      </c>
      <c r="AJ20" s="36">
        <v>33</v>
      </c>
      <c r="AK20" s="37">
        <v>34</v>
      </c>
      <c r="AL20" s="36">
        <v>35</v>
      </c>
      <c r="AM20" s="37">
        <v>36</v>
      </c>
    </row>
    <row r="21" spans="1:39" s="8" customFormat="1" ht="12.95" customHeight="1">
      <c r="A21" s="38">
        <v>1</v>
      </c>
      <c r="B21" s="66" t="s">
        <v>91</v>
      </c>
      <c r="C21" s="38" t="s">
        <v>30</v>
      </c>
      <c r="D21" s="38" t="s">
        <v>31</v>
      </c>
      <c r="E21" s="39" t="s">
        <v>32</v>
      </c>
      <c r="F21" s="38"/>
      <c r="G21" s="38" t="s">
        <v>33</v>
      </c>
      <c r="H21" s="40">
        <v>5.91</v>
      </c>
      <c r="I21" s="39">
        <v>1</v>
      </c>
      <c r="J21" s="41">
        <f>SUM($H$16*H21)*I21</f>
        <v>104589.27</v>
      </c>
      <c r="K21" s="42">
        <v>75</v>
      </c>
      <c r="L21" s="41">
        <f>J21*75%</f>
        <v>78441.952499999999</v>
      </c>
      <c r="M21" s="41"/>
      <c r="N21" s="43"/>
      <c r="O21" s="44">
        <f>SUM(J21,L21,M21+N21)</f>
        <v>183031.2225</v>
      </c>
      <c r="P21" s="42">
        <v>25</v>
      </c>
      <c r="Q21" s="41">
        <f>(J21+L21)*25%</f>
        <v>45757.805625000001</v>
      </c>
      <c r="R21" s="41">
        <f>SUM(O21,Q21)</f>
        <v>228789.02812500001</v>
      </c>
      <c r="S21" s="39"/>
      <c r="T21" s="39">
        <f>SUM($H$16*S21/100)</f>
        <v>0</v>
      </c>
      <c r="U21" s="39"/>
      <c r="V21" s="39">
        <f>SUM($H$16*U21/100)</f>
        <v>0</v>
      </c>
      <c r="W21" s="42"/>
      <c r="X21" s="39">
        <f>SUM($H$16*3.5/100)*W21</f>
        <v>0</v>
      </c>
      <c r="Y21" s="39"/>
      <c r="Z21" s="45">
        <f>R21*10%</f>
        <v>22878.902812500004</v>
      </c>
      <c r="AA21" s="39"/>
      <c r="AB21" s="43">
        <f>SUM($H$16*0.2)*AA21</f>
        <v>0</v>
      </c>
      <c r="AC21" s="39"/>
      <c r="AD21" s="43">
        <f>SUM($H$16*0.3)*AC21</f>
        <v>0</v>
      </c>
      <c r="AE21" s="45">
        <v>30</v>
      </c>
      <c r="AF21" s="46">
        <f>SUM(R21*AE21)/100</f>
        <v>68636.708437499998</v>
      </c>
      <c r="AG21" s="42"/>
      <c r="AH21" s="39">
        <f t="shared" ref="AH21:AH48" si="0">SUM($H$16*H21*I21/168*24)/12*AG21</f>
        <v>0</v>
      </c>
      <c r="AI21" s="42"/>
      <c r="AJ21" s="39">
        <f t="shared" ref="AJ21:AJ48" si="1">SUM($H$16*H21*I21*0.5/168*8)*AI21</f>
        <v>0</v>
      </c>
      <c r="AK21" s="41">
        <f>SUM(T21,V21,Z21,AB21,AD21,AF21,AH21,AJ21)</f>
        <v>91515.611250000002</v>
      </c>
      <c r="AL21" s="41">
        <f>SUM(R21+AK21)</f>
        <v>320304.63937500003</v>
      </c>
      <c r="AM21" s="43">
        <f>R21</f>
        <v>228789.02812500001</v>
      </c>
    </row>
    <row r="22" spans="1:39" s="8" customFormat="1" ht="12.95" customHeight="1">
      <c r="A22" s="38">
        <v>2</v>
      </c>
      <c r="B22" s="38" t="s">
        <v>34</v>
      </c>
      <c r="C22" s="38" t="s">
        <v>35</v>
      </c>
      <c r="D22" s="38" t="s">
        <v>31</v>
      </c>
      <c r="E22" s="39" t="s">
        <v>36</v>
      </c>
      <c r="F22" s="39"/>
      <c r="G22" s="38" t="s">
        <v>102</v>
      </c>
      <c r="H22" s="38">
        <v>4.83</v>
      </c>
      <c r="I22" s="39">
        <v>0.5</v>
      </c>
      <c r="J22" s="41">
        <f t="shared" ref="J22:J51" si="2">SUM($H$16*H22)*I22</f>
        <v>42738.254999999997</v>
      </c>
      <c r="K22" s="42">
        <v>0</v>
      </c>
      <c r="L22" s="41">
        <v>0</v>
      </c>
      <c r="M22" s="41">
        <f>J22*23%</f>
        <v>9829.7986500000006</v>
      </c>
      <c r="N22" s="41"/>
      <c r="O22" s="44">
        <f>SUM(J22,L22,M22+N22)</f>
        <v>52568.053650000002</v>
      </c>
      <c r="P22" s="42">
        <v>0</v>
      </c>
      <c r="Q22" s="41">
        <v>0</v>
      </c>
      <c r="R22" s="41">
        <f t="shared" ref="R22:R51" si="3">SUM(O22,Q22)</f>
        <v>52568.053650000002</v>
      </c>
      <c r="S22" s="39"/>
      <c r="T22" s="43">
        <f>SUM($H$16*S22/100/2)</f>
        <v>0</v>
      </c>
      <c r="U22" s="39"/>
      <c r="V22" s="43">
        <f>SUM($H$16*U22/100/2)</f>
        <v>0</v>
      </c>
      <c r="W22" s="42"/>
      <c r="X22" s="39">
        <f>SUM($H$16*3.5/100)*W22</f>
        <v>0</v>
      </c>
      <c r="Y22" s="39"/>
      <c r="Z22" s="45">
        <f t="shared" ref="Z22:Z51" si="4">R22*10%</f>
        <v>5256.8053650000002</v>
      </c>
      <c r="AA22" s="39"/>
      <c r="AB22" s="43">
        <f t="shared" ref="AB22:AB51" si="5">SUM($H$16*0.2)*AA22</f>
        <v>0</v>
      </c>
      <c r="AC22" s="39"/>
      <c r="AD22" s="43">
        <f t="shared" ref="AD22:AD51" si="6">SUM($H$16*0.3)*AC22</f>
        <v>0</v>
      </c>
      <c r="AE22" s="45"/>
      <c r="AF22" s="46">
        <f t="shared" ref="AF22:AF51" si="7">SUM(R22*AE22)/100</f>
        <v>0</v>
      </c>
      <c r="AG22" s="42"/>
      <c r="AH22" s="39">
        <f t="shared" si="0"/>
        <v>0</v>
      </c>
      <c r="AI22" s="42"/>
      <c r="AJ22" s="39">
        <f t="shared" si="1"/>
        <v>0</v>
      </c>
      <c r="AK22" s="41">
        <f t="shared" ref="AK22:AK51" si="8">SUM(T22,V22,Z22,AB22,AD22,AF22,AH22,AJ22)</f>
        <v>5256.8053650000002</v>
      </c>
      <c r="AL22" s="41">
        <f>SUM(R22+AK22)</f>
        <v>57824.859015000002</v>
      </c>
      <c r="AM22" s="43">
        <f t="shared" ref="AM22:AM41" si="9">R22</f>
        <v>52568.053650000002</v>
      </c>
    </row>
    <row r="23" spans="1:39" s="8" customFormat="1" ht="12.95" customHeight="1">
      <c r="A23" s="38">
        <v>4</v>
      </c>
      <c r="B23" s="38" t="s">
        <v>38</v>
      </c>
      <c r="C23" s="38" t="s">
        <v>39</v>
      </c>
      <c r="D23" s="38" t="s">
        <v>31</v>
      </c>
      <c r="E23" s="39" t="s">
        <v>37</v>
      </c>
      <c r="F23" s="38"/>
      <c r="G23" s="38" t="s">
        <v>92</v>
      </c>
      <c r="H23" s="38">
        <v>4.7300000000000004</v>
      </c>
      <c r="I23" s="39">
        <v>0.75</v>
      </c>
      <c r="J23" s="41">
        <f t="shared" si="2"/>
        <v>62780.107500000013</v>
      </c>
      <c r="K23" s="42">
        <v>75</v>
      </c>
      <c r="L23" s="41">
        <f t="shared" ref="L23:L35" si="10">J23*75%</f>
        <v>47085.08062500001</v>
      </c>
      <c r="M23" s="41"/>
      <c r="N23" s="41"/>
      <c r="O23" s="44">
        <f t="shared" ref="O23:O51" si="11">SUM(J23,L23,M23+N23)</f>
        <v>109865.18812500002</v>
      </c>
      <c r="P23" s="42">
        <v>25</v>
      </c>
      <c r="Q23" s="41">
        <f t="shared" ref="Q23:Q35" si="12">(J23+L23)*25%</f>
        <v>27466.297031250004</v>
      </c>
      <c r="R23" s="41">
        <f t="shared" si="3"/>
        <v>137331.48515625001</v>
      </c>
      <c r="S23" s="39">
        <v>0</v>
      </c>
      <c r="T23" s="43">
        <f>SUM($H$16*S23*1.25%)</f>
        <v>0</v>
      </c>
      <c r="U23" s="39"/>
      <c r="V23" s="43">
        <f>SUM($H$16*U23*1.25%)</f>
        <v>0</v>
      </c>
      <c r="W23" s="42"/>
      <c r="X23" s="39">
        <f t="shared" ref="X23:X50" si="13">SUM($H$16*3.5/100)*W23</f>
        <v>0</v>
      </c>
      <c r="Y23" s="39"/>
      <c r="Z23" s="45">
        <f t="shared" si="4"/>
        <v>13733.148515625002</v>
      </c>
      <c r="AA23" s="39"/>
      <c r="AB23" s="43">
        <f t="shared" si="5"/>
        <v>0</v>
      </c>
      <c r="AC23" s="39"/>
      <c r="AD23" s="43">
        <f t="shared" si="6"/>
        <v>0</v>
      </c>
      <c r="AE23" s="45"/>
      <c r="AF23" s="46">
        <f t="shared" si="7"/>
        <v>0</v>
      </c>
      <c r="AG23" s="42"/>
      <c r="AH23" s="39">
        <f t="shared" si="0"/>
        <v>0</v>
      </c>
      <c r="AI23" s="42"/>
      <c r="AJ23" s="39">
        <f t="shared" si="1"/>
        <v>0</v>
      </c>
      <c r="AK23" s="41">
        <f t="shared" si="8"/>
        <v>13733.148515625002</v>
      </c>
      <c r="AL23" s="41">
        <f t="shared" ref="AL23:AL51" si="14">SUM(R23+AK23)</f>
        <v>151064.63367187502</v>
      </c>
      <c r="AM23" s="43">
        <f t="shared" si="9"/>
        <v>137331.48515625001</v>
      </c>
    </row>
    <row r="24" spans="1:39" s="8" customFormat="1" ht="12.95" customHeight="1">
      <c r="A24" s="38">
        <v>5</v>
      </c>
      <c r="B24" s="38" t="s">
        <v>40</v>
      </c>
      <c r="C24" s="38" t="s">
        <v>41</v>
      </c>
      <c r="D24" s="38" t="s">
        <v>31</v>
      </c>
      <c r="E24" s="39" t="s">
        <v>42</v>
      </c>
      <c r="F24" s="38">
        <v>1</v>
      </c>
      <c r="G24" s="38" t="s">
        <v>103</v>
      </c>
      <c r="H24" s="38">
        <v>4.51</v>
      </c>
      <c r="I24" s="39">
        <v>0.75</v>
      </c>
      <c r="J24" s="41">
        <f t="shared" si="2"/>
        <v>59860.102500000001</v>
      </c>
      <c r="K24" s="42">
        <v>75</v>
      </c>
      <c r="L24" s="41">
        <f t="shared" si="10"/>
        <v>44895.076874999999</v>
      </c>
      <c r="M24" s="41"/>
      <c r="N24" s="41"/>
      <c r="O24" s="44">
        <f>SUM(J24,L24,M24+N24)</f>
        <v>104755.17937500001</v>
      </c>
      <c r="P24" s="42">
        <v>25</v>
      </c>
      <c r="Q24" s="41">
        <f t="shared" si="12"/>
        <v>26188.794843750002</v>
      </c>
      <c r="R24" s="41">
        <f>SUM(O24,Q24)</f>
        <v>130943.97421875001</v>
      </c>
      <c r="S24" s="39">
        <v>0</v>
      </c>
      <c r="T24" s="43">
        <f>SUM($H$16*S24*1.25%)</f>
        <v>0</v>
      </c>
      <c r="U24" s="39"/>
      <c r="V24" s="43">
        <f>SUM($H$16*U24/100)</f>
        <v>0</v>
      </c>
      <c r="W24" s="42"/>
      <c r="X24" s="39">
        <f t="shared" si="13"/>
        <v>0</v>
      </c>
      <c r="Y24" s="39"/>
      <c r="Z24" s="45">
        <f t="shared" si="4"/>
        <v>13094.397421875001</v>
      </c>
      <c r="AA24" s="39"/>
      <c r="AB24" s="43">
        <f t="shared" si="5"/>
        <v>0</v>
      </c>
      <c r="AC24" s="39"/>
      <c r="AD24" s="43">
        <f t="shared" si="6"/>
        <v>0</v>
      </c>
      <c r="AE24" s="68">
        <v>35</v>
      </c>
      <c r="AF24" s="46">
        <f t="shared" si="7"/>
        <v>45830.390976562499</v>
      </c>
      <c r="AG24" s="42"/>
      <c r="AH24" s="39">
        <f t="shared" si="0"/>
        <v>0</v>
      </c>
      <c r="AI24" s="42"/>
      <c r="AJ24" s="39">
        <f t="shared" si="1"/>
        <v>0</v>
      </c>
      <c r="AK24" s="41">
        <f t="shared" si="8"/>
        <v>58924.7883984375</v>
      </c>
      <c r="AL24" s="41">
        <f t="shared" si="14"/>
        <v>189868.76261718752</v>
      </c>
      <c r="AM24" s="43">
        <f t="shared" si="9"/>
        <v>130943.97421875001</v>
      </c>
    </row>
    <row r="25" spans="1:39" s="8" customFormat="1" ht="12.95" customHeight="1">
      <c r="A25" s="38">
        <v>6</v>
      </c>
      <c r="B25" s="38" t="s">
        <v>43</v>
      </c>
      <c r="C25" s="38" t="s">
        <v>41</v>
      </c>
      <c r="D25" s="38" t="s">
        <v>31</v>
      </c>
      <c r="E25" s="39" t="s">
        <v>42</v>
      </c>
      <c r="F25" s="38">
        <v>1</v>
      </c>
      <c r="G25" s="38" t="s">
        <v>93</v>
      </c>
      <c r="H25" s="38">
        <v>4.51</v>
      </c>
      <c r="I25" s="39">
        <v>0.25</v>
      </c>
      <c r="J25" s="41">
        <f t="shared" si="2"/>
        <v>19953.3675</v>
      </c>
      <c r="K25" s="42">
        <v>75</v>
      </c>
      <c r="L25" s="41">
        <f t="shared" si="10"/>
        <v>14965.025625</v>
      </c>
      <c r="M25" s="41"/>
      <c r="N25" s="41"/>
      <c r="O25" s="44">
        <f t="shared" si="11"/>
        <v>34918.393125000002</v>
      </c>
      <c r="P25" s="42">
        <v>25</v>
      </c>
      <c r="Q25" s="41">
        <f t="shared" si="12"/>
        <v>8729.5982812500006</v>
      </c>
      <c r="R25" s="41">
        <f t="shared" si="3"/>
        <v>43647.991406250003</v>
      </c>
      <c r="S25" s="39">
        <v>0</v>
      </c>
      <c r="T25" s="43">
        <f>SUM($H$16*S25*1.25%)</f>
        <v>0</v>
      </c>
      <c r="U25" s="39"/>
      <c r="V25" s="43">
        <f>SUM($H$16*U25/100)</f>
        <v>0</v>
      </c>
      <c r="W25" s="42"/>
      <c r="X25" s="39">
        <f t="shared" si="13"/>
        <v>0</v>
      </c>
      <c r="Y25" s="39"/>
      <c r="Z25" s="45">
        <f t="shared" si="4"/>
        <v>4364.7991406250003</v>
      </c>
      <c r="AA25" s="39"/>
      <c r="AB25" s="43">
        <f t="shared" si="5"/>
        <v>0</v>
      </c>
      <c r="AC25" s="39"/>
      <c r="AD25" s="43">
        <f t="shared" si="6"/>
        <v>0</v>
      </c>
      <c r="AE25" s="45"/>
      <c r="AF25" s="46">
        <f t="shared" si="7"/>
        <v>0</v>
      </c>
      <c r="AG25" s="42"/>
      <c r="AH25" s="39">
        <f t="shared" si="0"/>
        <v>0</v>
      </c>
      <c r="AI25" s="42"/>
      <c r="AJ25" s="39">
        <f t="shared" si="1"/>
        <v>0</v>
      </c>
      <c r="AK25" s="41">
        <f t="shared" si="8"/>
        <v>4364.7991406250003</v>
      </c>
      <c r="AL25" s="41">
        <f t="shared" si="14"/>
        <v>48012.790546875003</v>
      </c>
      <c r="AM25" s="43">
        <f t="shared" si="9"/>
        <v>43647.991406250003</v>
      </c>
    </row>
    <row r="26" spans="1:39" s="8" customFormat="1" ht="12.95" customHeight="1">
      <c r="A26" s="64">
        <v>7</v>
      </c>
      <c r="B26" s="64" t="s">
        <v>119</v>
      </c>
      <c r="C26" s="64" t="s">
        <v>44</v>
      </c>
      <c r="D26" s="64" t="s">
        <v>31</v>
      </c>
      <c r="E26" s="64" t="s">
        <v>37</v>
      </c>
      <c r="F26" s="38"/>
      <c r="G26" s="38" t="s">
        <v>118</v>
      </c>
      <c r="H26" s="40">
        <v>4.2300000000000004</v>
      </c>
      <c r="I26" s="39">
        <v>0.5</v>
      </c>
      <c r="J26" s="41">
        <f t="shared" si="2"/>
        <v>37429.155000000006</v>
      </c>
      <c r="K26" s="42">
        <v>75</v>
      </c>
      <c r="L26" s="41">
        <f t="shared" si="10"/>
        <v>28071.866250000006</v>
      </c>
      <c r="M26" s="41"/>
      <c r="N26" s="41"/>
      <c r="O26" s="44">
        <f t="shared" si="11"/>
        <v>65501.021250000013</v>
      </c>
      <c r="P26" s="42">
        <v>25</v>
      </c>
      <c r="Q26" s="41">
        <f t="shared" si="12"/>
        <v>16375.255312500003</v>
      </c>
      <c r="R26" s="41">
        <f t="shared" si="3"/>
        <v>81876.276562500017</v>
      </c>
      <c r="S26" s="39">
        <v>0</v>
      </c>
      <c r="T26" s="39">
        <f>SUM($H$16*S26/100/2)</f>
        <v>0</v>
      </c>
      <c r="U26" s="39"/>
      <c r="V26" s="39">
        <f>SUM($H$16*U26/100/2)</f>
        <v>0</v>
      </c>
      <c r="W26" s="42"/>
      <c r="X26" s="39">
        <f t="shared" ref="X26" si="15">SUM($H$16*3.5/100)*W26</f>
        <v>0</v>
      </c>
      <c r="Y26" s="39"/>
      <c r="Z26" s="45">
        <f t="shared" si="4"/>
        <v>8187.6276562500025</v>
      </c>
      <c r="AA26" s="39"/>
      <c r="AB26" s="43">
        <f t="shared" si="5"/>
        <v>0</v>
      </c>
      <c r="AC26" s="39"/>
      <c r="AD26" s="43">
        <f t="shared" si="6"/>
        <v>0</v>
      </c>
      <c r="AE26" s="45"/>
      <c r="AF26" s="46">
        <f t="shared" si="7"/>
        <v>0</v>
      </c>
      <c r="AG26" s="42"/>
      <c r="AH26" s="39">
        <f t="shared" si="0"/>
        <v>0</v>
      </c>
      <c r="AI26" s="42"/>
      <c r="AJ26" s="39">
        <f t="shared" si="1"/>
        <v>0</v>
      </c>
      <c r="AK26" s="41">
        <f t="shared" si="8"/>
        <v>8187.6276562500025</v>
      </c>
      <c r="AL26" s="41">
        <f t="shared" si="14"/>
        <v>90063.904218750016</v>
      </c>
      <c r="AM26" s="43">
        <f t="shared" si="9"/>
        <v>81876.276562500017</v>
      </c>
    </row>
    <row r="27" spans="1:39" s="8" customFormat="1" ht="12.95" customHeight="1">
      <c r="A27" s="38">
        <v>8</v>
      </c>
      <c r="B27" s="38" t="s">
        <v>47</v>
      </c>
      <c r="C27" s="38" t="s">
        <v>48</v>
      </c>
      <c r="D27" s="38" t="s">
        <v>31</v>
      </c>
      <c r="E27" s="39" t="s">
        <v>42</v>
      </c>
      <c r="F27" s="38">
        <v>1</v>
      </c>
      <c r="G27" s="38" t="s">
        <v>104</v>
      </c>
      <c r="H27" s="38">
        <v>4.51</v>
      </c>
      <c r="I27" s="39">
        <v>1</v>
      </c>
      <c r="J27" s="41">
        <f t="shared" si="2"/>
        <v>79813.47</v>
      </c>
      <c r="K27" s="42">
        <v>75</v>
      </c>
      <c r="L27" s="41">
        <f t="shared" si="10"/>
        <v>59860.102500000001</v>
      </c>
      <c r="M27" s="41"/>
      <c r="N27" s="41"/>
      <c r="O27" s="44">
        <f t="shared" si="11"/>
        <v>139673.57250000001</v>
      </c>
      <c r="P27" s="42">
        <v>25</v>
      </c>
      <c r="Q27" s="41">
        <f t="shared" si="12"/>
        <v>34918.393125000002</v>
      </c>
      <c r="R27" s="41">
        <f t="shared" si="3"/>
        <v>174591.96562500001</v>
      </c>
      <c r="S27" s="39">
        <v>0</v>
      </c>
      <c r="T27" s="39">
        <f t="shared" ref="T27:T50" si="16">SUM($H$16*S27/100)</f>
        <v>0</v>
      </c>
      <c r="U27" s="39"/>
      <c r="V27" s="39">
        <f t="shared" ref="V27:V29" si="17">SUM($H$16*U27/100)</f>
        <v>0</v>
      </c>
      <c r="W27" s="42"/>
      <c r="X27" s="39">
        <f t="shared" si="13"/>
        <v>0</v>
      </c>
      <c r="Y27" s="39"/>
      <c r="Z27" s="45">
        <f t="shared" si="4"/>
        <v>17459.196562500001</v>
      </c>
      <c r="AA27" s="39"/>
      <c r="AB27" s="43">
        <f t="shared" si="5"/>
        <v>0</v>
      </c>
      <c r="AC27" s="39"/>
      <c r="AD27" s="43">
        <f t="shared" si="6"/>
        <v>0</v>
      </c>
      <c r="AE27" s="45">
        <v>30</v>
      </c>
      <c r="AF27" s="46">
        <f t="shared" si="7"/>
        <v>52377.589687500003</v>
      </c>
      <c r="AG27" s="42"/>
      <c r="AH27" s="39">
        <f t="shared" si="0"/>
        <v>0</v>
      </c>
      <c r="AI27" s="42"/>
      <c r="AJ27" s="39">
        <f t="shared" si="1"/>
        <v>0</v>
      </c>
      <c r="AK27" s="41">
        <f t="shared" si="8"/>
        <v>69836.786250000005</v>
      </c>
      <c r="AL27" s="41">
        <f t="shared" si="14"/>
        <v>244428.75187500002</v>
      </c>
      <c r="AM27" s="43">
        <f t="shared" si="9"/>
        <v>174591.96562500001</v>
      </c>
    </row>
    <row r="28" spans="1:39" s="8" customFormat="1" ht="12.95" customHeight="1">
      <c r="A28" s="38">
        <v>9</v>
      </c>
      <c r="B28" s="38" t="s">
        <v>49</v>
      </c>
      <c r="C28" s="38" t="s">
        <v>48</v>
      </c>
      <c r="D28" s="38" t="s">
        <v>31</v>
      </c>
      <c r="E28" s="39" t="s">
        <v>42</v>
      </c>
      <c r="F28" s="38">
        <v>1</v>
      </c>
      <c r="G28" s="38" t="s">
        <v>94</v>
      </c>
      <c r="H28" s="38">
        <v>4.51</v>
      </c>
      <c r="I28" s="39">
        <v>1</v>
      </c>
      <c r="J28" s="41">
        <f t="shared" si="2"/>
        <v>79813.47</v>
      </c>
      <c r="K28" s="42">
        <v>75</v>
      </c>
      <c r="L28" s="41">
        <f t="shared" si="10"/>
        <v>59860.102500000001</v>
      </c>
      <c r="M28" s="41"/>
      <c r="N28" s="41"/>
      <c r="O28" s="44">
        <f t="shared" si="11"/>
        <v>139673.57250000001</v>
      </c>
      <c r="P28" s="42">
        <v>25</v>
      </c>
      <c r="Q28" s="41">
        <f t="shared" si="12"/>
        <v>34918.393125000002</v>
      </c>
      <c r="R28" s="41">
        <f>SUM(O28,Q28)</f>
        <v>174591.96562500001</v>
      </c>
      <c r="S28" s="39">
        <v>0</v>
      </c>
      <c r="T28" s="39">
        <f t="shared" si="16"/>
        <v>0</v>
      </c>
      <c r="U28" s="39"/>
      <c r="V28" s="39">
        <f t="shared" si="17"/>
        <v>0</v>
      </c>
      <c r="W28" s="42"/>
      <c r="X28" s="39">
        <f t="shared" si="13"/>
        <v>0</v>
      </c>
      <c r="Y28" s="39"/>
      <c r="Z28" s="45">
        <f t="shared" si="4"/>
        <v>17459.196562500001</v>
      </c>
      <c r="AA28" s="39"/>
      <c r="AB28" s="43">
        <f t="shared" si="5"/>
        <v>0</v>
      </c>
      <c r="AC28" s="39"/>
      <c r="AD28" s="43">
        <f>SUM($H$16*0.6)*AC28</f>
        <v>0</v>
      </c>
      <c r="AE28" s="45">
        <v>30</v>
      </c>
      <c r="AF28" s="46">
        <f t="shared" si="7"/>
        <v>52377.589687500003</v>
      </c>
      <c r="AG28" s="42"/>
      <c r="AH28" s="39">
        <f t="shared" si="0"/>
        <v>0</v>
      </c>
      <c r="AI28" s="42"/>
      <c r="AJ28" s="39">
        <f t="shared" si="1"/>
        <v>0</v>
      </c>
      <c r="AK28" s="41">
        <f t="shared" si="8"/>
        <v>69836.786250000005</v>
      </c>
      <c r="AL28" s="41">
        <f t="shared" si="14"/>
        <v>244428.75187500002</v>
      </c>
      <c r="AM28" s="43">
        <f t="shared" si="9"/>
        <v>174591.96562500001</v>
      </c>
    </row>
    <row r="29" spans="1:39" s="8" customFormat="1" ht="12.95" customHeight="1">
      <c r="A29" s="38">
        <v>10</v>
      </c>
      <c r="B29" s="38" t="s">
        <v>50</v>
      </c>
      <c r="C29" s="38" t="s">
        <v>48</v>
      </c>
      <c r="D29" s="38" t="s">
        <v>31</v>
      </c>
      <c r="E29" s="39" t="s">
        <v>42</v>
      </c>
      <c r="F29" s="38">
        <v>1</v>
      </c>
      <c r="G29" s="38" t="s">
        <v>95</v>
      </c>
      <c r="H29" s="38">
        <v>4.37</v>
      </c>
      <c r="I29" s="39">
        <v>1</v>
      </c>
      <c r="J29" s="41">
        <f t="shared" si="2"/>
        <v>77335.89</v>
      </c>
      <c r="K29" s="42">
        <v>75</v>
      </c>
      <c r="L29" s="41">
        <f t="shared" si="10"/>
        <v>58001.917499999996</v>
      </c>
      <c r="M29" s="41"/>
      <c r="N29" s="41"/>
      <c r="O29" s="44">
        <f t="shared" si="11"/>
        <v>135337.8075</v>
      </c>
      <c r="P29" s="42">
        <v>25</v>
      </c>
      <c r="Q29" s="41">
        <f t="shared" si="12"/>
        <v>33834.451874999999</v>
      </c>
      <c r="R29" s="41">
        <f t="shared" si="3"/>
        <v>169172.25937499999</v>
      </c>
      <c r="S29" s="39">
        <v>0</v>
      </c>
      <c r="T29" s="39">
        <f t="shared" si="16"/>
        <v>0</v>
      </c>
      <c r="U29" s="39"/>
      <c r="V29" s="39">
        <f t="shared" si="17"/>
        <v>0</v>
      </c>
      <c r="W29" s="42"/>
      <c r="X29" s="39">
        <f t="shared" si="13"/>
        <v>0</v>
      </c>
      <c r="Y29" s="39"/>
      <c r="Z29" s="45">
        <f t="shared" si="4"/>
        <v>16917.225937499999</v>
      </c>
      <c r="AA29" s="39"/>
      <c r="AB29" s="43">
        <f t="shared" si="5"/>
        <v>0</v>
      </c>
      <c r="AC29" s="39"/>
      <c r="AD29" s="43">
        <f t="shared" si="6"/>
        <v>0</v>
      </c>
      <c r="AE29" s="45"/>
      <c r="AF29" s="46">
        <f t="shared" si="7"/>
        <v>0</v>
      </c>
      <c r="AG29" s="42"/>
      <c r="AH29" s="39">
        <f t="shared" si="0"/>
        <v>0</v>
      </c>
      <c r="AI29" s="42"/>
      <c r="AJ29" s="39">
        <f t="shared" si="1"/>
        <v>0</v>
      </c>
      <c r="AK29" s="41">
        <f t="shared" si="8"/>
        <v>16917.225937499999</v>
      </c>
      <c r="AL29" s="41">
        <f t="shared" si="14"/>
        <v>186089.48531249998</v>
      </c>
      <c r="AM29" s="43">
        <f t="shared" si="9"/>
        <v>169172.25937499999</v>
      </c>
    </row>
    <row r="30" spans="1:39" s="8" customFormat="1" ht="12.95" customHeight="1">
      <c r="A30" s="38">
        <v>11</v>
      </c>
      <c r="B30" s="38" t="s">
        <v>51</v>
      </c>
      <c r="C30" s="38" t="s">
        <v>48</v>
      </c>
      <c r="D30" s="38" t="s">
        <v>31</v>
      </c>
      <c r="E30" s="39" t="s">
        <v>42</v>
      </c>
      <c r="F30" s="38">
        <v>1</v>
      </c>
      <c r="G30" s="38" t="s">
        <v>105</v>
      </c>
      <c r="H30" s="65">
        <v>4.51</v>
      </c>
      <c r="I30" s="39">
        <v>1</v>
      </c>
      <c r="J30" s="41">
        <f t="shared" si="2"/>
        <v>79813.47</v>
      </c>
      <c r="K30" s="42">
        <v>75</v>
      </c>
      <c r="L30" s="41">
        <f t="shared" si="10"/>
        <v>59860.102500000001</v>
      </c>
      <c r="M30" s="41"/>
      <c r="N30" s="41"/>
      <c r="O30" s="44">
        <f t="shared" si="11"/>
        <v>139673.57250000001</v>
      </c>
      <c r="P30" s="42">
        <v>25</v>
      </c>
      <c r="Q30" s="41">
        <f t="shared" si="12"/>
        <v>34918.393125000002</v>
      </c>
      <c r="R30" s="41">
        <f t="shared" si="3"/>
        <v>174591.96562500001</v>
      </c>
      <c r="S30" s="39">
        <v>0</v>
      </c>
      <c r="T30" s="39">
        <f t="shared" ref="T30:T32" si="18">SUM($H$16*S30/100)</f>
        <v>0</v>
      </c>
      <c r="U30" s="39"/>
      <c r="V30" s="39">
        <f t="shared" ref="V30:V32" si="19">SUM($H$16*U30/100)</f>
        <v>0</v>
      </c>
      <c r="W30" s="42"/>
      <c r="X30" s="39">
        <f t="shared" si="13"/>
        <v>0</v>
      </c>
      <c r="Y30" s="39"/>
      <c r="Z30" s="45">
        <f t="shared" si="4"/>
        <v>17459.196562500001</v>
      </c>
      <c r="AA30" s="39"/>
      <c r="AB30" s="43">
        <f t="shared" si="5"/>
        <v>0</v>
      </c>
      <c r="AC30" s="39"/>
      <c r="AD30" s="43">
        <f t="shared" si="6"/>
        <v>0</v>
      </c>
      <c r="AE30" s="45"/>
      <c r="AF30" s="46">
        <f t="shared" si="7"/>
        <v>0</v>
      </c>
      <c r="AG30" s="42"/>
      <c r="AH30" s="39">
        <f t="shared" si="0"/>
        <v>0</v>
      </c>
      <c r="AI30" s="42"/>
      <c r="AJ30" s="39">
        <f t="shared" si="1"/>
        <v>0</v>
      </c>
      <c r="AK30" s="41">
        <f t="shared" si="8"/>
        <v>17459.196562500001</v>
      </c>
      <c r="AL30" s="41">
        <f t="shared" si="14"/>
        <v>192051.16218750001</v>
      </c>
      <c r="AM30" s="43">
        <f t="shared" si="9"/>
        <v>174591.96562500001</v>
      </c>
    </row>
    <row r="31" spans="1:39" s="8" customFormat="1" ht="12.95" customHeight="1">
      <c r="A31" s="38">
        <v>12</v>
      </c>
      <c r="B31" s="38" t="s">
        <v>52</v>
      </c>
      <c r="C31" s="38" t="s">
        <v>48</v>
      </c>
      <c r="D31" s="38" t="s">
        <v>31</v>
      </c>
      <c r="E31" s="39" t="s">
        <v>53</v>
      </c>
      <c r="F31" s="38">
        <v>2</v>
      </c>
      <c r="G31" s="38" t="s">
        <v>96</v>
      </c>
      <c r="H31" s="38">
        <v>4.1399999999999997</v>
      </c>
      <c r="I31" s="39">
        <v>1</v>
      </c>
      <c r="J31" s="41">
        <f t="shared" si="2"/>
        <v>73265.579999999987</v>
      </c>
      <c r="K31" s="42">
        <v>75</v>
      </c>
      <c r="L31" s="41">
        <f t="shared" si="10"/>
        <v>54949.18499999999</v>
      </c>
      <c r="M31" s="41"/>
      <c r="N31" s="41"/>
      <c r="O31" s="44">
        <f t="shared" si="11"/>
        <v>128214.76499999998</v>
      </c>
      <c r="P31" s="42">
        <v>25</v>
      </c>
      <c r="Q31" s="41">
        <f t="shared" si="12"/>
        <v>32053.691249999996</v>
      </c>
      <c r="R31" s="41">
        <f t="shared" si="3"/>
        <v>160268.45624999999</v>
      </c>
      <c r="S31" s="39">
        <v>0</v>
      </c>
      <c r="T31" s="39">
        <f t="shared" si="18"/>
        <v>0</v>
      </c>
      <c r="U31" s="39"/>
      <c r="V31" s="39">
        <f t="shared" si="19"/>
        <v>0</v>
      </c>
      <c r="W31" s="42"/>
      <c r="X31" s="39">
        <f t="shared" ref="X31:X32" si="20">SUM($H$16*3.5/100)*W31</f>
        <v>0</v>
      </c>
      <c r="Y31" s="39"/>
      <c r="Z31" s="45">
        <f t="shared" si="4"/>
        <v>16026.845625</v>
      </c>
      <c r="AA31" s="39"/>
      <c r="AB31" s="43">
        <f t="shared" si="5"/>
        <v>0</v>
      </c>
      <c r="AC31" s="39"/>
      <c r="AD31" s="43">
        <f t="shared" si="6"/>
        <v>0</v>
      </c>
      <c r="AE31" s="45"/>
      <c r="AF31" s="46">
        <f t="shared" si="7"/>
        <v>0</v>
      </c>
      <c r="AG31" s="42"/>
      <c r="AH31" s="39">
        <f t="shared" si="0"/>
        <v>0</v>
      </c>
      <c r="AI31" s="42"/>
      <c r="AJ31" s="39">
        <f t="shared" si="1"/>
        <v>0</v>
      </c>
      <c r="AK31" s="41">
        <f t="shared" si="8"/>
        <v>16026.845625</v>
      </c>
      <c r="AL31" s="41">
        <f t="shared" si="14"/>
        <v>176295.30187499998</v>
      </c>
      <c r="AM31" s="43">
        <f t="shared" si="9"/>
        <v>160268.45624999999</v>
      </c>
    </row>
    <row r="32" spans="1:39" s="8" customFormat="1" ht="12.95" customHeight="1">
      <c r="A32" s="38">
        <v>13</v>
      </c>
      <c r="B32" s="38" t="s">
        <v>54</v>
      </c>
      <c r="C32" s="38" t="s">
        <v>48</v>
      </c>
      <c r="D32" s="38" t="s">
        <v>45</v>
      </c>
      <c r="E32" s="39" t="s">
        <v>55</v>
      </c>
      <c r="F32" s="38">
        <v>1</v>
      </c>
      <c r="G32" s="38" t="s">
        <v>97</v>
      </c>
      <c r="H32" s="38">
        <v>4.3899999999999997</v>
      </c>
      <c r="I32" s="39">
        <v>1</v>
      </c>
      <c r="J32" s="41">
        <f t="shared" si="2"/>
        <v>77689.829999999987</v>
      </c>
      <c r="K32" s="42">
        <v>75</v>
      </c>
      <c r="L32" s="41">
        <f t="shared" si="10"/>
        <v>58267.37249999999</v>
      </c>
      <c r="M32" s="41"/>
      <c r="N32" s="41"/>
      <c r="O32" s="44">
        <f t="shared" si="11"/>
        <v>135957.20249999998</v>
      </c>
      <c r="P32" s="42">
        <v>25</v>
      </c>
      <c r="Q32" s="41">
        <f t="shared" si="12"/>
        <v>33989.300624999996</v>
      </c>
      <c r="R32" s="41">
        <f t="shared" si="3"/>
        <v>169946.50312499999</v>
      </c>
      <c r="S32" s="39">
        <v>0</v>
      </c>
      <c r="T32" s="39">
        <f t="shared" si="18"/>
        <v>0</v>
      </c>
      <c r="U32" s="39"/>
      <c r="V32" s="39">
        <f t="shared" si="19"/>
        <v>0</v>
      </c>
      <c r="W32" s="42"/>
      <c r="X32" s="39">
        <f t="shared" si="20"/>
        <v>0</v>
      </c>
      <c r="Y32" s="39"/>
      <c r="Z32" s="45">
        <f t="shared" si="4"/>
        <v>16994.650312499998</v>
      </c>
      <c r="AA32" s="39"/>
      <c r="AB32" s="43">
        <f t="shared" si="5"/>
        <v>0</v>
      </c>
      <c r="AC32" s="39"/>
      <c r="AD32" s="43">
        <f t="shared" si="6"/>
        <v>0</v>
      </c>
      <c r="AE32" s="45"/>
      <c r="AF32" s="46">
        <f t="shared" si="7"/>
        <v>0</v>
      </c>
      <c r="AG32" s="42"/>
      <c r="AH32" s="39">
        <f t="shared" si="0"/>
        <v>0</v>
      </c>
      <c r="AI32" s="42"/>
      <c r="AJ32" s="39">
        <f t="shared" si="1"/>
        <v>0</v>
      </c>
      <c r="AK32" s="41">
        <f t="shared" si="8"/>
        <v>16994.650312499998</v>
      </c>
      <c r="AL32" s="41">
        <f t="shared" si="14"/>
        <v>186941.15343749998</v>
      </c>
      <c r="AM32" s="43">
        <f t="shared" si="9"/>
        <v>169946.50312499999</v>
      </c>
    </row>
    <row r="33" spans="1:39" s="48" customFormat="1" ht="12.95" customHeight="1">
      <c r="A33" s="38">
        <v>14</v>
      </c>
      <c r="B33" s="39" t="s">
        <v>56</v>
      </c>
      <c r="C33" s="39" t="s">
        <v>48</v>
      </c>
      <c r="D33" s="39" t="s">
        <v>45</v>
      </c>
      <c r="E33" s="39" t="s">
        <v>55</v>
      </c>
      <c r="F33" s="39">
        <v>1</v>
      </c>
      <c r="G33" s="39" t="s">
        <v>98</v>
      </c>
      <c r="H33" s="47">
        <v>4.3899999999999997</v>
      </c>
      <c r="I33" s="39">
        <v>1</v>
      </c>
      <c r="J33" s="41">
        <f t="shared" si="2"/>
        <v>77689.829999999987</v>
      </c>
      <c r="K33" s="42">
        <v>75</v>
      </c>
      <c r="L33" s="41">
        <f t="shared" si="10"/>
        <v>58267.37249999999</v>
      </c>
      <c r="M33" s="41"/>
      <c r="N33" s="41"/>
      <c r="O33" s="44">
        <f t="shared" si="11"/>
        <v>135957.20249999998</v>
      </c>
      <c r="P33" s="42">
        <v>25</v>
      </c>
      <c r="Q33" s="41">
        <f t="shared" si="12"/>
        <v>33989.300624999996</v>
      </c>
      <c r="R33" s="41">
        <f t="shared" si="3"/>
        <v>169946.50312499999</v>
      </c>
      <c r="S33" s="39">
        <v>0</v>
      </c>
      <c r="T33" s="39">
        <f>SUM($H$16*S33/100)</f>
        <v>0</v>
      </c>
      <c r="U33" s="39"/>
      <c r="V33" s="39">
        <f>SUM($H$16*U33/100/2)</f>
        <v>0</v>
      </c>
      <c r="W33" s="42"/>
      <c r="X33" s="39">
        <f t="shared" ref="X33" si="21">SUM($H$16*3.5/100)*W33</f>
        <v>0</v>
      </c>
      <c r="Y33" s="39"/>
      <c r="Z33" s="45">
        <f t="shared" si="4"/>
        <v>16994.650312499998</v>
      </c>
      <c r="AA33" s="39"/>
      <c r="AB33" s="43">
        <f t="shared" si="5"/>
        <v>0</v>
      </c>
      <c r="AC33" s="39"/>
      <c r="AD33" s="43">
        <f t="shared" ref="AD33" si="22">SUM($H$16*0.3)*AC33</f>
        <v>0</v>
      </c>
      <c r="AE33" s="45"/>
      <c r="AF33" s="46">
        <f t="shared" si="7"/>
        <v>0</v>
      </c>
      <c r="AG33" s="42"/>
      <c r="AH33" s="39">
        <f t="shared" si="0"/>
        <v>0</v>
      </c>
      <c r="AI33" s="42"/>
      <c r="AJ33" s="39">
        <f t="shared" si="1"/>
        <v>0</v>
      </c>
      <c r="AK33" s="41">
        <f t="shared" si="8"/>
        <v>16994.650312499998</v>
      </c>
      <c r="AL33" s="41">
        <f t="shared" si="14"/>
        <v>186941.15343749998</v>
      </c>
      <c r="AM33" s="43">
        <f t="shared" si="9"/>
        <v>169946.50312499999</v>
      </c>
    </row>
    <row r="34" spans="1:39" s="48" customFormat="1" ht="12.95" customHeight="1">
      <c r="A34" s="38">
        <v>15</v>
      </c>
      <c r="B34" s="39" t="s">
        <v>57</v>
      </c>
      <c r="C34" s="39" t="s">
        <v>48</v>
      </c>
      <c r="D34" s="39" t="s">
        <v>45</v>
      </c>
      <c r="E34" s="39" t="s">
        <v>46</v>
      </c>
      <c r="F34" s="39">
        <v>2</v>
      </c>
      <c r="G34" s="39" t="s">
        <v>99</v>
      </c>
      <c r="H34" s="39">
        <v>3.57</v>
      </c>
      <c r="I34" s="39">
        <v>1</v>
      </c>
      <c r="J34" s="41">
        <f t="shared" si="2"/>
        <v>63178.289999999994</v>
      </c>
      <c r="K34" s="42">
        <v>75</v>
      </c>
      <c r="L34" s="41">
        <f t="shared" si="10"/>
        <v>47383.717499999999</v>
      </c>
      <c r="M34" s="41"/>
      <c r="N34" s="41"/>
      <c r="O34" s="44">
        <f t="shared" si="11"/>
        <v>110562.00749999999</v>
      </c>
      <c r="P34" s="42">
        <v>25</v>
      </c>
      <c r="Q34" s="41">
        <f t="shared" si="12"/>
        <v>27640.501874999998</v>
      </c>
      <c r="R34" s="41">
        <f t="shared" si="3"/>
        <v>138202.50937499999</v>
      </c>
      <c r="S34" s="39">
        <v>0</v>
      </c>
      <c r="T34" s="39">
        <f t="shared" ref="T34" si="23">SUM($H$16*S34/100)</f>
        <v>0</v>
      </c>
      <c r="U34" s="39"/>
      <c r="V34" s="39">
        <f t="shared" ref="V34" si="24">SUM($H$16*U34/100)</f>
        <v>0</v>
      </c>
      <c r="W34" s="42"/>
      <c r="X34" s="39">
        <f t="shared" ref="X34" si="25">SUM($H$16*3.5/100)*W34</f>
        <v>0</v>
      </c>
      <c r="Y34" s="39"/>
      <c r="Z34" s="45">
        <f t="shared" si="4"/>
        <v>13820.250937500001</v>
      </c>
      <c r="AA34" s="39"/>
      <c r="AB34" s="43">
        <f t="shared" si="5"/>
        <v>0</v>
      </c>
      <c r="AC34" s="39"/>
      <c r="AD34" s="43">
        <f>SUM($H$16*0.6)*AC34</f>
        <v>0</v>
      </c>
      <c r="AE34" s="45"/>
      <c r="AF34" s="46">
        <f t="shared" si="7"/>
        <v>0</v>
      </c>
      <c r="AG34" s="42"/>
      <c r="AH34" s="39">
        <f t="shared" si="0"/>
        <v>0</v>
      </c>
      <c r="AI34" s="42"/>
      <c r="AJ34" s="39">
        <f t="shared" si="1"/>
        <v>0</v>
      </c>
      <c r="AK34" s="41">
        <f t="shared" si="8"/>
        <v>13820.250937500001</v>
      </c>
      <c r="AL34" s="41">
        <f t="shared" si="14"/>
        <v>152022.7603125</v>
      </c>
      <c r="AM34" s="43">
        <f t="shared" si="9"/>
        <v>138202.50937499999</v>
      </c>
    </row>
    <row r="35" spans="1:39" s="48" customFormat="1" ht="12.95" customHeight="1">
      <c r="A35" s="38">
        <v>16</v>
      </c>
      <c r="B35" s="39" t="s">
        <v>56</v>
      </c>
      <c r="C35" s="39" t="s">
        <v>58</v>
      </c>
      <c r="D35" s="39" t="s">
        <v>45</v>
      </c>
      <c r="E35" s="39" t="s">
        <v>55</v>
      </c>
      <c r="F35" s="39">
        <v>1</v>
      </c>
      <c r="G35" s="39" t="s">
        <v>98</v>
      </c>
      <c r="H35" s="47">
        <v>4.3899999999999997</v>
      </c>
      <c r="I35" s="39">
        <v>0.5</v>
      </c>
      <c r="J35" s="41">
        <f t="shared" si="2"/>
        <v>38844.914999999994</v>
      </c>
      <c r="K35" s="42">
        <v>75</v>
      </c>
      <c r="L35" s="41">
        <f t="shared" si="10"/>
        <v>29133.686249999995</v>
      </c>
      <c r="M35" s="41"/>
      <c r="N35" s="41"/>
      <c r="O35" s="44">
        <f t="shared" si="11"/>
        <v>67978.601249999992</v>
      </c>
      <c r="P35" s="42">
        <v>25</v>
      </c>
      <c r="Q35" s="41">
        <f t="shared" si="12"/>
        <v>16994.650312499998</v>
      </c>
      <c r="R35" s="41">
        <f t="shared" si="3"/>
        <v>84973.251562499994</v>
      </c>
      <c r="S35" s="39">
        <v>0</v>
      </c>
      <c r="T35" s="43">
        <f>SUM($H$16*S35/100/2)</f>
        <v>0</v>
      </c>
      <c r="U35" s="39"/>
      <c r="V35" s="39">
        <f>SUM($H$16*U35/100/2)</f>
        <v>0</v>
      </c>
      <c r="W35" s="42"/>
      <c r="X35" s="39">
        <f t="shared" ref="X35" si="26">SUM($H$16*3.5/100)*W35</f>
        <v>0</v>
      </c>
      <c r="Y35" s="39"/>
      <c r="Z35" s="45">
        <f t="shared" si="4"/>
        <v>8497.3251562499991</v>
      </c>
      <c r="AA35" s="39"/>
      <c r="AB35" s="43">
        <f t="shared" si="5"/>
        <v>0</v>
      </c>
      <c r="AC35" s="39"/>
      <c r="AD35" s="43">
        <f t="shared" si="6"/>
        <v>0</v>
      </c>
      <c r="AE35" s="45"/>
      <c r="AF35" s="46">
        <f t="shared" si="7"/>
        <v>0</v>
      </c>
      <c r="AG35" s="42"/>
      <c r="AH35" s="39">
        <f t="shared" si="0"/>
        <v>0</v>
      </c>
      <c r="AI35" s="42"/>
      <c r="AJ35" s="39">
        <f t="shared" si="1"/>
        <v>0</v>
      </c>
      <c r="AK35" s="41">
        <f t="shared" si="8"/>
        <v>8497.3251562499991</v>
      </c>
      <c r="AL35" s="41">
        <f t="shared" si="14"/>
        <v>93470.576718749988</v>
      </c>
      <c r="AM35" s="43">
        <f t="shared" si="9"/>
        <v>84973.251562499994</v>
      </c>
    </row>
    <row r="36" spans="1:39" s="48" customFormat="1" ht="12.95" customHeight="1">
      <c r="A36" s="38">
        <v>17</v>
      </c>
      <c r="B36" s="39" t="s">
        <v>106</v>
      </c>
      <c r="C36" s="39" t="s">
        <v>59</v>
      </c>
      <c r="D36" s="39" t="s">
        <v>45</v>
      </c>
      <c r="E36" s="39" t="s">
        <v>46</v>
      </c>
      <c r="F36" s="39"/>
      <c r="G36" s="39" t="s">
        <v>110</v>
      </c>
      <c r="H36" s="39">
        <v>3.57</v>
      </c>
      <c r="I36" s="39">
        <v>1</v>
      </c>
      <c r="J36" s="41">
        <f t="shared" si="2"/>
        <v>63178.289999999994</v>
      </c>
      <c r="K36" s="42">
        <v>0</v>
      </c>
      <c r="L36" s="41">
        <v>0</v>
      </c>
      <c r="M36" s="41"/>
      <c r="N36" s="41">
        <f>J36*95%</f>
        <v>60019.375499999995</v>
      </c>
      <c r="O36" s="44">
        <f>SUM(J36,L36,M36+N36)</f>
        <v>123197.66549999999</v>
      </c>
      <c r="P36" s="42">
        <v>25</v>
      </c>
      <c r="Q36" s="41">
        <f>(J36+L36+N36)*25%</f>
        <v>30799.416374999997</v>
      </c>
      <c r="R36" s="41">
        <f>SUM(O36,Q36)</f>
        <v>153997.08187499997</v>
      </c>
      <c r="S36" s="39">
        <v>0</v>
      </c>
      <c r="T36" s="39">
        <f t="shared" ref="T36" si="27">SUM($H$16*S36/100)</f>
        <v>0</v>
      </c>
      <c r="U36" s="39"/>
      <c r="V36" s="39">
        <f t="shared" ref="V36" si="28">SUM($H$16*U36/100)</f>
        <v>0</v>
      </c>
      <c r="W36" s="42"/>
      <c r="X36" s="39">
        <f t="shared" ref="X36" si="29">SUM($H$16*3.5/100)*W36</f>
        <v>0</v>
      </c>
      <c r="Y36" s="39"/>
      <c r="Z36" s="45">
        <f>R36*10%</f>
        <v>15399.708187499999</v>
      </c>
      <c r="AA36" s="39"/>
      <c r="AB36" s="43">
        <f>SUM($H$16*0.3)*AA36</f>
        <v>0</v>
      </c>
      <c r="AC36" s="39">
        <v>1</v>
      </c>
      <c r="AD36" s="43">
        <f>SUM($H$16*0.3)*AC36</f>
        <v>5309.0999999999995</v>
      </c>
      <c r="AE36" s="45"/>
      <c r="AF36" s="46">
        <f t="shared" si="7"/>
        <v>0</v>
      </c>
      <c r="AG36" s="42"/>
      <c r="AH36" s="39">
        <f t="shared" si="0"/>
        <v>0</v>
      </c>
      <c r="AI36" s="42"/>
      <c r="AJ36" s="39">
        <f t="shared" si="1"/>
        <v>0</v>
      </c>
      <c r="AK36" s="41">
        <f t="shared" si="8"/>
        <v>20708.808187499999</v>
      </c>
      <c r="AL36" s="41">
        <f>SUM(R36+AK36)</f>
        <v>174705.89006249997</v>
      </c>
      <c r="AM36" s="43">
        <f t="shared" si="9"/>
        <v>153997.08187499997</v>
      </c>
    </row>
    <row r="37" spans="1:39" s="48" customFormat="1" ht="12.95" customHeight="1">
      <c r="A37" s="38">
        <v>18</v>
      </c>
      <c r="B37" s="39" t="s">
        <v>60</v>
      </c>
      <c r="C37" s="39" t="s">
        <v>61</v>
      </c>
      <c r="D37" s="39" t="s">
        <v>45</v>
      </c>
      <c r="E37" s="39" t="s">
        <v>62</v>
      </c>
      <c r="F37" s="39"/>
      <c r="G37" s="39" t="s">
        <v>100</v>
      </c>
      <c r="H37" s="39">
        <v>3.68</v>
      </c>
      <c r="I37" s="39">
        <v>1</v>
      </c>
      <c r="J37" s="41">
        <f t="shared" si="2"/>
        <v>65124.960000000006</v>
      </c>
      <c r="K37" s="42">
        <v>0</v>
      </c>
      <c r="L37" s="41">
        <v>0</v>
      </c>
      <c r="M37" s="41">
        <f t="shared" ref="M37:M51" si="30">J37*23%</f>
        <v>14978.740800000001</v>
      </c>
      <c r="N37" s="41"/>
      <c r="O37" s="44">
        <f t="shared" si="11"/>
        <v>80103.700800000006</v>
      </c>
      <c r="P37" s="42">
        <v>0</v>
      </c>
      <c r="Q37" s="41">
        <v>0</v>
      </c>
      <c r="R37" s="41">
        <f t="shared" si="3"/>
        <v>80103.700800000006</v>
      </c>
      <c r="S37" s="39">
        <v>0</v>
      </c>
      <c r="T37" s="39">
        <f t="shared" ref="T37" si="31">SUM($H$16*S37/100)</f>
        <v>0</v>
      </c>
      <c r="U37" s="39"/>
      <c r="V37" s="39">
        <f t="shared" ref="V37:V41" si="32">SUM($H$16*U37/100)</f>
        <v>0</v>
      </c>
      <c r="W37" s="42"/>
      <c r="X37" s="39">
        <f t="shared" ref="X37" si="33">SUM($H$16*3.5/100)*W37</f>
        <v>0</v>
      </c>
      <c r="Y37" s="39"/>
      <c r="Z37" s="45">
        <f t="shared" si="4"/>
        <v>8010.3700800000006</v>
      </c>
      <c r="AA37" s="39"/>
      <c r="AB37" s="43">
        <f t="shared" si="5"/>
        <v>0</v>
      </c>
      <c r="AC37" s="39"/>
      <c r="AD37" s="43">
        <f t="shared" si="6"/>
        <v>0</v>
      </c>
      <c r="AE37" s="45"/>
      <c r="AF37" s="46">
        <f t="shared" si="7"/>
        <v>0</v>
      </c>
      <c r="AG37" s="42"/>
      <c r="AH37" s="39">
        <f t="shared" si="0"/>
        <v>0</v>
      </c>
      <c r="AI37" s="42"/>
      <c r="AJ37" s="39">
        <f t="shared" si="1"/>
        <v>0</v>
      </c>
      <c r="AK37" s="41">
        <f t="shared" si="8"/>
        <v>8010.3700800000006</v>
      </c>
      <c r="AL37" s="41">
        <f t="shared" si="14"/>
        <v>88114.070880000014</v>
      </c>
      <c r="AM37" s="43">
        <f t="shared" si="9"/>
        <v>80103.700800000006</v>
      </c>
    </row>
    <row r="38" spans="1:39" s="48" customFormat="1" ht="12.95" customHeight="1">
      <c r="A38" s="38">
        <v>19</v>
      </c>
      <c r="B38" s="39" t="s">
        <v>63</v>
      </c>
      <c r="C38" s="49" t="s">
        <v>64</v>
      </c>
      <c r="D38" s="39"/>
      <c r="E38" s="39" t="s">
        <v>65</v>
      </c>
      <c r="F38" s="39"/>
      <c r="G38" s="39" t="s">
        <v>101</v>
      </c>
      <c r="H38" s="39">
        <v>3.29</v>
      </c>
      <c r="I38" s="39">
        <v>1</v>
      </c>
      <c r="J38" s="41">
        <f t="shared" si="2"/>
        <v>58223.13</v>
      </c>
      <c r="K38" s="42">
        <v>0</v>
      </c>
      <c r="L38" s="41">
        <v>0</v>
      </c>
      <c r="M38" s="41">
        <f t="shared" si="30"/>
        <v>13391.3199</v>
      </c>
      <c r="N38" s="41"/>
      <c r="O38" s="44">
        <f t="shared" si="11"/>
        <v>71614.449899999992</v>
      </c>
      <c r="P38" s="42">
        <v>25</v>
      </c>
      <c r="Q38" s="41">
        <f>(J38+L38+M38)*25%</f>
        <v>17903.612474999998</v>
      </c>
      <c r="R38" s="41">
        <f>SUM(O38,Q38)</f>
        <v>89518.062374999994</v>
      </c>
      <c r="S38" s="39"/>
      <c r="T38" s="39">
        <f t="shared" si="16"/>
        <v>0</v>
      </c>
      <c r="U38" s="39"/>
      <c r="V38" s="39">
        <f t="shared" si="32"/>
        <v>0</v>
      </c>
      <c r="W38" s="42"/>
      <c r="X38" s="39">
        <f t="shared" si="13"/>
        <v>0</v>
      </c>
      <c r="Y38" s="39"/>
      <c r="Z38" s="45">
        <f t="shared" si="4"/>
        <v>8951.806237499999</v>
      </c>
      <c r="AA38" s="39"/>
      <c r="AB38" s="43">
        <f t="shared" si="5"/>
        <v>0</v>
      </c>
      <c r="AC38" s="39">
        <v>1</v>
      </c>
      <c r="AD38" s="43">
        <f t="shared" si="6"/>
        <v>5309.0999999999995</v>
      </c>
      <c r="AE38" s="45"/>
      <c r="AF38" s="46">
        <f t="shared" si="7"/>
        <v>0</v>
      </c>
      <c r="AG38" s="42"/>
      <c r="AH38" s="39">
        <f t="shared" si="0"/>
        <v>0</v>
      </c>
      <c r="AI38" s="42"/>
      <c r="AJ38" s="39">
        <f t="shared" si="1"/>
        <v>0</v>
      </c>
      <c r="AK38" s="41">
        <f t="shared" si="8"/>
        <v>14260.906237499999</v>
      </c>
      <c r="AL38" s="41">
        <f t="shared" si="14"/>
        <v>103778.9686125</v>
      </c>
      <c r="AM38" s="43">
        <f t="shared" si="9"/>
        <v>89518.062374999994</v>
      </c>
    </row>
    <row r="39" spans="1:39" s="48" customFormat="1" ht="12.95" customHeight="1">
      <c r="A39" s="38">
        <v>20</v>
      </c>
      <c r="B39" s="39" t="s">
        <v>66</v>
      </c>
      <c r="C39" s="49" t="s">
        <v>64</v>
      </c>
      <c r="D39" s="39"/>
      <c r="E39" s="39" t="s">
        <v>65</v>
      </c>
      <c r="F39" s="39"/>
      <c r="G39" s="39" t="s">
        <v>107</v>
      </c>
      <c r="H39" s="39">
        <v>3.25</v>
      </c>
      <c r="I39" s="39">
        <v>1</v>
      </c>
      <c r="J39" s="41">
        <f t="shared" si="2"/>
        <v>57515.25</v>
      </c>
      <c r="K39" s="42">
        <v>0</v>
      </c>
      <c r="L39" s="41">
        <v>0</v>
      </c>
      <c r="M39" s="41">
        <f t="shared" si="30"/>
        <v>13228.5075</v>
      </c>
      <c r="N39" s="41"/>
      <c r="O39" s="44">
        <f t="shared" si="11"/>
        <v>70743.757500000007</v>
      </c>
      <c r="P39" s="42">
        <v>25</v>
      </c>
      <c r="Q39" s="41">
        <f t="shared" ref="Q39:Q41" si="34">(J39+L39+M39)*25%</f>
        <v>17685.939375000002</v>
      </c>
      <c r="R39" s="41">
        <f t="shared" si="3"/>
        <v>88429.696875000009</v>
      </c>
      <c r="S39" s="39"/>
      <c r="T39" s="39">
        <f t="shared" si="16"/>
        <v>0</v>
      </c>
      <c r="U39" s="39"/>
      <c r="V39" s="39">
        <f t="shared" si="32"/>
        <v>0</v>
      </c>
      <c r="W39" s="42"/>
      <c r="X39" s="39">
        <f t="shared" si="13"/>
        <v>0</v>
      </c>
      <c r="Y39" s="39"/>
      <c r="Z39" s="45">
        <f t="shared" si="4"/>
        <v>8842.9696875000009</v>
      </c>
      <c r="AA39" s="39"/>
      <c r="AB39" s="43">
        <f t="shared" si="5"/>
        <v>0</v>
      </c>
      <c r="AC39" s="39">
        <v>1</v>
      </c>
      <c r="AD39" s="43">
        <f>SUM($H$16*0.3)*AC39</f>
        <v>5309.0999999999995</v>
      </c>
      <c r="AE39" s="45"/>
      <c r="AF39" s="46">
        <f t="shared" si="7"/>
        <v>0</v>
      </c>
      <c r="AG39" s="42"/>
      <c r="AH39" s="39">
        <f t="shared" si="0"/>
        <v>0</v>
      </c>
      <c r="AI39" s="42"/>
      <c r="AJ39" s="39">
        <f t="shared" si="1"/>
        <v>0</v>
      </c>
      <c r="AK39" s="41">
        <f t="shared" si="8"/>
        <v>14152.069687499999</v>
      </c>
      <c r="AL39" s="41">
        <f t="shared" si="14"/>
        <v>102581.76656250001</v>
      </c>
      <c r="AM39" s="43">
        <f t="shared" si="9"/>
        <v>88429.696875000009</v>
      </c>
    </row>
    <row r="40" spans="1:39" s="48" customFormat="1" ht="12.95" customHeight="1">
      <c r="A40" s="38">
        <v>21</v>
      </c>
      <c r="B40" s="39" t="s">
        <v>67</v>
      </c>
      <c r="C40" s="49" t="s">
        <v>64</v>
      </c>
      <c r="D40" s="49"/>
      <c r="E40" s="39" t="s">
        <v>65</v>
      </c>
      <c r="F40" s="39"/>
      <c r="G40" s="39" t="s">
        <v>108</v>
      </c>
      <c r="H40" s="39">
        <v>3.19</v>
      </c>
      <c r="I40" s="39">
        <v>1</v>
      </c>
      <c r="J40" s="41">
        <f t="shared" si="2"/>
        <v>56453.43</v>
      </c>
      <c r="K40" s="42">
        <v>0</v>
      </c>
      <c r="L40" s="41">
        <v>0</v>
      </c>
      <c r="M40" s="41">
        <f t="shared" si="30"/>
        <v>12984.288900000001</v>
      </c>
      <c r="N40" s="41"/>
      <c r="O40" s="44">
        <f t="shared" si="11"/>
        <v>69437.718900000007</v>
      </c>
      <c r="P40" s="42">
        <v>25</v>
      </c>
      <c r="Q40" s="41">
        <f t="shared" si="34"/>
        <v>17359.429725000002</v>
      </c>
      <c r="R40" s="41">
        <f t="shared" si="3"/>
        <v>86797.148625000002</v>
      </c>
      <c r="S40" s="39"/>
      <c r="T40" s="39">
        <f t="shared" si="16"/>
        <v>0</v>
      </c>
      <c r="U40" s="39"/>
      <c r="V40" s="39">
        <f t="shared" si="32"/>
        <v>0</v>
      </c>
      <c r="W40" s="42"/>
      <c r="X40" s="39">
        <f t="shared" si="13"/>
        <v>0</v>
      </c>
      <c r="Y40" s="39"/>
      <c r="Z40" s="45">
        <f t="shared" si="4"/>
        <v>8679.7148625000009</v>
      </c>
      <c r="AA40" s="39"/>
      <c r="AB40" s="43">
        <f t="shared" si="5"/>
        <v>0</v>
      </c>
      <c r="AC40" s="39">
        <v>1</v>
      </c>
      <c r="AD40" s="43">
        <f t="shared" si="6"/>
        <v>5309.0999999999995</v>
      </c>
      <c r="AE40" s="45"/>
      <c r="AF40" s="46">
        <f t="shared" si="7"/>
        <v>0</v>
      </c>
      <c r="AG40" s="42"/>
      <c r="AH40" s="39">
        <f t="shared" si="0"/>
        <v>0</v>
      </c>
      <c r="AI40" s="42"/>
      <c r="AJ40" s="39">
        <f t="shared" si="1"/>
        <v>0</v>
      </c>
      <c r="AK40" s="41">
        <f t="shared" si="8"/>
        <v>13988.814862499999</v>
      </c>
      <c r="AL40" s="41">
        <f t="shared" si="14"/>
        <v>100785.9634875</v>
      </c>
      <c r="AM40" s="43">
        <f t="shared" si="9"/>
        <v>86797.148625000002</v>
      </c>
    </row>
    <row r="41" spans="1:39" s="48" customFormat="1" ht="12.95" customHeight="1">
      <c r="A41" s="38">
        <v>22</v>
      </c>
      <c r="B41" s="39" t="s">
        <v>68</v>
      </c>
      <c r="C41" s="39" t="s">
        <v>64</v>
      </c>
      <c r="D41" s="39"/>
      <c r="E41" s="39" t="s">
        <v>65</v>
      </c>
      <c r="F41" s="39"/>
      <c r="G41" s="39" t="s">
        <v>109</v>
      </c>
      <c r="H41" s="39">
        <v>3.25</v>
      </c>
      <c r="I41" s="39">
        <v>1</v>
      </c>
      <c r="J41" s="41">
        <f t="shared" si="2"/>
        <v>57515.25</v>
      </c>
      <c r="K41" s="42">
        <v>0</v>
      </c>
      <c r="L41" s="41">
        <v>0</v>
      </c>
      <c r="M41" s="41">
        <f t="shared" si="30"/>
        <v>13228.5075</v>
      </c>
      <c r="N41" s="43"/>
      <c r="O41" s="44">
        <f t="shared" si="11"/>
        <v>70743.757500000007</v>
      </c>
      <c r="P41" s="42">
        <v>25</v>
      </c>
      <c r="Q41" s="41">
        <f t="shared" si="34"/>
        <v>17685.939375000002</v>
      </c>
      <c r="R41" s="41">
        <f t="shared" si="3"/>
        <v>88429.696875000009</v>
      </c>
      <c r="S41" s="39"/>
      <c r="T41" s="39">
        <f t="shared" si="16"/>
        <v>0</v>
      </c>
      <c r="U41" s="39"/>
      <c r="V41" s="39">
        <f t="shared" si="32"/>
        <v>0</v>
      </c>
      <c r="W41" s="42"/>
      <c r="X41" s="39">
        <f t="shared" si="13"/>
        <v>0</v>
      </c>
      <c r="Y41" s="39"/>
      <c r="Z41" s="45">
        <f t="shared" si="4"/>
        <v>8842.9696875000009</v>
      </c>
      <c r="AA41" s="39"/>
      <c r="AB41" s="43">
        <f t="shared" si="5"/>
        <v>0</v>
      </c>
      <c r="AC41" s="39">
        <v>1</v>
      </c>
      <c r="AD41" s="43">
        <f>SUM($H$16*0.3)*AC41</f>
        <v>5309.0999999999995</v>
      </c>
      <c r="AE41" s="45"/>
      <c r="AF41" s="46">
        <f t="shared" si="7"/>
        <v>0</v>
      </c>
      <c r="AG41" s="42"/>
      <c r="AH41" s="39">
        <f t="shared" si="0"/>
        <v>0</v>
      </c>
      <c r="AI41" s="42"/>
      <c r="AJ41" s="39">
        <f t="shared" si="1"/>
        <v>0</v>
      </c>
      <c r="AK41" s="41">
        <f t="shared" si="8"/>
        <v>14152.069687499999</v>
      </c>
      <c r="AL41" s="41">
        <f t="shared" si="14"/>
        <v>102581.76656250001</v>
      </c>
      <c r="AM41" s="43">
        <f t="shared" si="9"/>
        <v>88429.696875000009</v>
      </c>
    </row>
    <row r="42" spans="1:39" s="48" customFormat="1" ht="12.95" customHeight="1">
      <c r="A42" s="38">
        <v>23</v>
      </c>
      <c r="B42" s="67" t="s">
        <v>111</v>
      </c>
      <c r="C42" s="50" t="s">
        <v>69</v>
      </c>
      <c r="D42" s="51"/>
      <c r="E42" s="39" t="s">
        <v>70</v>
      </c>
      <c r="F42" s="38"/>
      <c r="G42" s="52"/>
      <c r="H42" s="38">
        <v>2.81</v>
      </c>
      <c r="I42" s="39">
        <v>1</v>
      </c>
      <c r="J42" s="41">
        <f t="shared" ref="J42" si="35">SUM($H$16*H42)*I42</f>
        <v>49728.57</v>
      </c>
      <c r="K42" s="42">
        <v>0</v>
      </c>
      <c r="L42" s="41">
        <v>0</v>
      </c>
      <c r="M42" s="41">
        <f t="shared" si="30"/>
        <v>11437.571100000001</v>
      </c>
      <c r="N42" s="41"/>
      <c r="O42" s="44">
        <f t="shared" si="11"/>
        <v>61166.141100000001</v>
      </c>
      <c r="P42" s="42"/>
      <c r="Q42" s="41">
        <f t="shared" ref="Q42" si="36">SUM(O42*P42)/100</f>
        <v>0</v>
      </c>
      <c r="R42" s="41">
        <f t="shared" si="3"/>
        <v>61166.141100000001</v>
      </c>
      <c r="S42" s="39"/>
      <c r="T42" s="39">
        <f t="shared" ref="T42" si="37">SUM($H$16*S42/100)</f>
        <v>0</v>
      </c>
      <c r="U42" s="39"/>
      <c r="V42" s="39">
        <f t="shared" ref="V42:V46" si="38">SUM($H$16*U42/100)</f>
        <v>0</v>
      </c>
      <c r="W42" s="42"/>
      <c r="X42" s="39">
        <f t="shared" ref="X42" si="39">SUM($H$16*3.5/100)*W42</f>
        <v>0</v>
      </c>
      <c r="Y42" s="39"/>
      <c r="Z42" s="45">
        <f t="shared" si="4"/>
        <v>6116.6141100000004</v>
      </c>
      <c r="AA42" s="39">
        <v>1</v>
      </c>
      <c r="AB42" s="43">
        <f t="shared" si="5"/>
        <v>3539.4</v>
      </c>
      <c r="AC42" s="39">
        <v>1</v>
      </c>
      <c r="AD42" s="43">
        <f t="shared" ref="AD42" si="40">SUM($H$16*0.3)*AC42</f>
        <v>5309.0999999999995</v>
      </c>
      <c r="AE42" s="45"/>
      <c r="AF42" s="46">
        <f t="shared" si="7"/>
        <v>0</v>
      </c>
      <c r="AG42" s="42"/>
      <c r="AH42" s="39">
        <f t="shared" ref="AH42" si="41">SUM($H$16*H42*I42/168*24)/12*AG42</f>
        <v>0</v>
      </c>
      <c r="AI42" s="42"/>
      <c r="AJ42" s="39">
        <f t="shared" si="1"/>
        <v>0</v>
      </c>
      <c r="AK42" s="41">
        <f t="shared" si="8"/>
        <v>14965.114109999999</v>
      </c>
      <c r="AL42" s="41">
        <f t="shared" ref="AL42" si="42">SUM(R42+AK42)</f>
        <v>76131.255210000003</v>
      </c>
      <c r="AM42" s="43"/>
    </row>
    <row r="43" spans="1:39" s="48" customFormat="1" ht="12.95" customHeight="1">
      <c r="A43" s="38">
        <v>24</v>
      </c>
      <c r="B43" s="67" t="s">
        <v>111</v>
      </c>
      <c r="C43" s="39" t="s">
        <v>71</v>
      </c>
      <c r="D43" s="49"/>
      <c r="E43" s="53" t="s">
        <v>70</v>
      </c>
      <c r="F43" s="39"/>
      <c r="G43" s="39"/>
      <c r="H43" s="39">
        <v>2.81</v>
      </c>
      <c r="I43" s="39">
        <v>0.5</v>
      </c>
      <c r="J43" s="41">
        <f t="shared" si="2"/>
        <v>24864.285</v>
      </c>
      <c r="K43" s="42">
        <v>0</v>
      </c>
      <c r="L43" s="41">
        <v>0</v>
      </c>
      <c r="M43" s="41">
        <f t="shared" si="30"/>
        <v>5718.7855500000005</v>
      </c>
      <c r="N43" s="43"/>
      <c r="O43" s="44">
        <f t="shared" si="11"/>
        <v>30583.07055</v>
      </c>
      <c r="P43" s="42"/>
      <c r="Q43" s="41">
        <f t="shared" ref="Q43:Q51" si="43">SUM(O43*P43)/100</f>
        <v>0</v>
      </c>
      <c r="R43" s="41">
        <f t="shared" si="3"/>
        <v>30583.07055</v>
      </c>
      <c r="S43" s="39"/>
      <c r="T43" s="39">
        <f t="shared" si="16"/>
        <v>0</v>
      </c>
      <c r="U43" s="39"/>
      <c r="V43" s="39">
        <f t="shared" si="38"/>
        <v>0</v>
      </c>
      <c r="W43" s="42"/>
      <c r="X43" s="39">
        <f t="shared" si="13"/>
        <v>0</v>
      </c>
      <c r="Y43" s="39"/>
      <c r="Z43" s="45">
        <f t="shared" si="4"/>
        <v>3058.3070550000002</v>
      </c>
      <c r="AA43" s="39"/>
      <c r="AB43" s="43">
        <f t="shared" si="5"/>
        <v>0</v>
      </c>
      <c r="AC43" s="39"/>
      <c r="AD43" s="43">
        <f t="shared" si="6"/>
        <v>0</v>
      </c>
      <c r="AE43" s="45"/>
      <c r="AF43" s="46">
        <f t="shared" si="7"/>
        <v>0</v>
      </c>
      <c r="AG43" s="42"/>
      <c r="AH43" s="39">
        <f t="shared" si="0"/>
        <v>0</v>
      </c>
      <c r="AI43" s="42"/>
      <c r="AJ43" s="39">
        <f t="shared" si="1"/>
        <v>0</v>
      </c>
      <c r="AK43" s="41">
        <f t="shared" si="8"/>
        <v>3058.3070550000002</v>
      </c>
      <c r="AL43" s="41">
        <f t="shared" si="14"/>
        <v>33641.377605000001</v>
      </c>
      <c r="AM43" s="43"/>
    </row>
    <row r="44" spans="1:39" s="48" customFormat="1" ht="12.95" customHeight="1">
      <c r="A44" s="38">
        <v>25</v>
      </c>
      <c r="B44" s="39" t="s">
        <v>72</v>
      </c>
      <c r="C44" s="49" t="s">
        <v>73</v>
      </c>
      <c r="D44" s="49"/>
      <c r="E44" s="39" t="s">
        <v>74</v>
      </c>
      <c r="F44" s="39"/>
      <c r="G44" s="39"/>
      <c r="H44" s="39">
        <v>2.89</v>
      </c>
      <c r="I44" s="39">
        <v>1</v>
      </c>
      <c r="J44" s="41">
        <f t="shared" si="2"/>
        <v>51144.33</v>
      </c>
      <c r="K44" s="42">
        <v>0</v>
      </c>
      <c r="L44" s="41">
        <v>0</v>
      </c>
      <c r="M44" s="41">
        <f t="shared" si="30"/>
        <v>11763.195900000001</v>
      </c>
      <c r="N44" s="43"/>
      <c r="O44" s="44">
        <f t="shared" si="11"/>
        <v>62907.525900000001</v>
      </c>
      <c r="P44" s="42"/>
      <c r="Q44" s="41">
        <f t="shared" si="43"/>
        <v>0</v>
      </c>
      <c r="R44" s="41">
        <f t="shared" si="3"/>
        <v>62907.525900000001</v>
      </c>
      <c r="S44" s="39"/>
      <c r="T44" s="39">
        <f t="shared" si="16"/>
        <v>0</v>
      </c>
      <c r="U44" s="39"/>
      <c r="V44" s="39">
        <f t="shared" si="38"/>
        <v>0</v>
      </c>
      <c r="W44" s="42"/>
      <c r="X44" s="39">
        <f t="shared" si="13"/>
        <v>0</v>
      </c>
      <c r="Y44" s="39"/>
      <c r="Z44" s="45">
        <f t="shared" si="4"/>
        <v>6290.7525900000001</v>
      </c>
      <c r="AA44" s="39"/>
      <c r="AB44" s="43">
        <f t="shared" si="5"/>
        <v>0</v>
      </c>
      <c r="AC44" s="39">
        <v>1</v>
      </c>
      <c r="AD44" s="43">
        <f t="shared" si="6"/>
        <v>5309.0999999999995</v>
      </c>
      <c r="AE44" s="45"/>
      <c r="AF44" s="46">
        <f t="shared" si="7"/>
        <v>0</v>
      </c>
      <c r="AG44" s="42"/>
      <c r="AH44" s="39">
        <f t="shared" si="0"/>
        <v>0</v>
      </c>
      <c r="AI44" s="42"/>
      <c r="AJ44" s="39">
        <f t="shared" si="1"/>
        <v>0</v>
      </c>
      <c r="AK44" s="41">
        <f t="shared" si="8"/>
        <v>11599.852589999999</v>
      </c>
      <c r="AL44" s="41">
        <f t="shared" si="14"/>
        <v>74507.378490000003</v>
      </c>
      <c r="AM44" s="43">
        <f>R44</f>
        <v>62907.525900000001</v>
      </c>
    </row>
    <row r="45" spans="1:39" s="48" customFormat="1" ht="12.95" customHeight="1">
      <c r="A45" s="38">
        <v>26</v>
      </c>
      <c r="B45" s="39" t="s">
        <v>75</v>
      </c>
      <c r="C45" s="49" t="s">
        <v>73</v>
      </c>
      <c r="D45" s="49"/>
      <c r="E45" s="53" t="s">
        <v>76</v>
      </c>
      <c r="F45" s="39"/>
      <c r="G45" s="39"/>
      <c r="H45" s="39">
        <v>2.92</v>
      </c>
      <c r="I45" s="39">
        <v>1</v>
      </c>
      <c r="J45" s="41">
        <f t="shared" si="2"/>
        <v>51675.24</v>
      </c>
      <c r="K45" s="42">
        <v>0</v>
      </c>
      <c r="L45" s="41">
        <v>0</v>
      </c>
      <c r="M45" s="41">
        <f t="shared" si="30"/>
        <v>11885.305200000001</v>
      </c>
      <c r="N45" s="43"/>
      <c r="O45" s="44">
        <f t="shared" si="11"/>
        <v>63560.5452</v>
      </c>
      <c r="P45" s="42"/>
      <c r="Q45" s="41">
        <f t="shared" si="43"/>
        <v>0</v>
      </c>
      <c r="R45" s="41">
        <f t="shared" si="3"/>
        <v>63560.5452</v>
      </c>
      <c r="S45" s="39"/>
      <c r="T45" s="39">
        <f t="shared" si="16"/>
        <v>0</v>
      </c>
      <c r="U45" s="39"/>
      <c r="V45" s="39">
        <f t="shared" si="38"/>
        <v>0</v>
      </c>
      <c r="W45" s="42"/>
      <c r="X45" s="39">
        <f t="shared" si="13"/>
        <v>0</v>
      </c>
      <c r="Y45" s="39"/>
      <c r="Z45" s="45">
        <f t="shared" si="4"/>
        <v>6356.0545200000006</v>
      </c>
      <c r="AA45" s="39"/>
      <c r="AB45" s="43">
        <f t="shared" si="5"/>
        <v>0</v>
      </c>
      <c r="AC45" s="39">
        <v>1</v>
      </c>
      <c r="AD45" s="43">
        <f t="shared" si="6"/>
        <v>5309.0999999999995</v>
      </c>
      <c r="AE45" s="45"/>
      <c r="AF45" s="46">
        <f t="shared" si="7"/>
        <v>0</v>
      </c>
      <c r="AG45" s="42"/>
      <c r="AH45" s="39">
        <f t="shared" si="0"/>
        <v>0</v>
      </c>
      <c r="AI45" s="42"/>
      <c r="AJ45" s="39">
        <f t="shared" si="1"/>
        <v>0</v>
      </c>
      <c r="AK45" s="41">
        <f t="shared" si="8"/>
        <v>11665.15452</v>
      </c>
      <c r="AL45" s="41">
        <f t="shared" si="14"/>
        <v>75225.699720000004</v>
      </c>
      <c r="AM45" s="43">
        <f>R45</f>
        <v>63560.5452</v>
      </c>
    </row>
    <row r="46" spans="1:39" s="48" customFormat="1" ht="12" customHeight="1">
      <c r="A46" s="38">
        <v>27</v>
      </c>
      <c r="B46" s="39" t="s">
        <v>77</v>
      </c>
      <c r="C46" s="39" t="s">
        <v>78</v>
      </c>
      <c r="D46" s="49"/>
      <c r="E46" s="39" t="s">
        <v>70</v>
      </c>
      <c r="F46" s="39"/>
      <c r="G46" s="39"/>
      <c r="H46" s="39">
        <v>2.81</v>
      </c>
      <c r="I46" s="39">
        <v>1</v>
      </c>
      <c r="J46" s="41">
        <f t="shared" si="2"/>
        <v>49728.57</v>
      </c>
      <c r="K46" s="42">
        <v>0</v>
      </c>
      <c r="L46" s="41">
        <v>0</v>
      </c>
      <c r="M46" s="41">
        <f t="shared" si="30"/>
        <v>11437.571100000001</v>
      </c>
      <c r="N46" s="43"/>
      <c r="O46" s="44">
        <f t="shared" si="11"/>
        <v>61166.141100000001</v>
      </c>
      <c r="P46" s="42"/>
      <c r="Q46" s="39">
        <f t="shared" si="43"/>
        <v>0</v>
      </c>
      <c r="R46" s="41">
        <f t="shared" si="3"/>
        <v>61166.141100000001</v>
      </c>
      <c r="S46" s="39"/>
      <c r="T46" s="39">
        <f t="shared" ref="T46" si="44">SUM($H$16*S46/100)</f>
        <v>0</v>
      </c>
      <c r="U46" s="39"/>
      <c r="V46" s="39">
        <f t="shared" si="38"/>
        <v>0</v>
      </c>
      <c r="W46" s="42"/>
      <c r="X46" s="39">
        <f t="shared" ref="X46" si="45">SUM($H$16*3.5/100)*W46</f>
        <v>0</v>
      </c>
      <c r="Y46" s="39"/>
      <c r="Z46" s="45">
        <f t="shared" si="4"/>
        <v>6116.6141100000004</v>
      </c>
      <c r="AA46" s="39"/>
      <c r="AB46" s="43">
        <f t="shared" si="5"/>
        <v>0</v>
      </c>
      <c r="AC46" s="39">
        <v>1</v>
      </c>
      <c r="AD46" s="43">
        <f t="shared" si="6"/>
        <v>5309.0999999999995</v>
      </c>
      <c r="AE46" s="45"/>
      <c r="AF46" s="46">
        <f t="shared" si="7"/>
        <v>0</v>
      </c>
      <c r="AG46" s="42"/>
      <c r="AH46" s="39">
        <f t="shared" si="0"/>
        <v>0</v>
      </c>
      <c r="AI46" s="42"/>
      <c r="AJ46" s="39">
        <f t="shared" si="1"/>
        <v>0</v>
      </c>
      <c r="AK46" s="41">
        <f t="shared" si="8"/>
        <v>11425.714110000001</v>
      </c>
      <c r="AL46" s="41">
        <f t="shared" si="14"/>
        <v>72591.855210000009</v>
      </c>
      <c r="AM46" s="43">
        <f>R46</f>
        <v>61166.141100000001</v>
      </c>
    </row>
    <row r="47" spans="1:39" s="48" customFormat="1" ht="12.95" customHeight="1">
      <c r="A47" s="38">
        <v>28</v>
      </c>
      <c r="B47" s="39" t="s">
        <v>75</v>
      </c>
      <c r="C47" s="49" t="s">
        <v>79</v>
      </c>
      <c r="D47" s="49"/>
      <c r="E47" s="39" t="s">
        <v>70</v>
      </c>
      <c r="F47" s="39"/>
      <c r="G47" s="39"/>
      <c r="H47" s="39">
        <v>2.81</v>
      </c>
      <c r="I47" s="39">
        <v>0.5</v>
      </c>
      <c r="J47" s="41">
        <f t="shared" si="2"/>
        <v>24864.285</v>
      </c>
      <c r="K47" s="42">
        <v>0</v>
      </c>
      <c r="L47" s="41">
        <v>0</v>
      </c>
      <c r="M47" s="41">
        <f t="shared" si="30"/>
        <v>5718.7855500000005</v>
      </c>
      <c r="N47" s="43"/>
      <c r="O47" s="44">
        <f t="shared" si="11"/>
        <v>30583.07055</v>
      </c>
      <c r="P47" s="42"/>
      <c r="Q47" s="39">
        <f t="shared" si="43"/>
        <v>0</v>
      </c>
      <c r="R47" s="41">
        <f t="shared" si="3"/>
        <v>30583.07055</v>
      </c>
      <c r="S47" s="39"/>
      <c r="T47" s="39">
        <f t="shared" si="16"/>
        <v>0</v>
      </c>
      <c r="U47" s="39"/>
      <c r="V47" s="39">
        <f t="shared" ref="V47:V50" si="46">SUM($H$16*U47/100)</f>
        <v>0</v>
      </c>
      <c r="W47" s="42"/>
      <c r="X47" s="39">
        <f t="shared" si="13"/>
        <v>0</v>
      </c>
      <c r="Y47" s="39"/>
      <c r="Z47" s="45">
        <f t="shared" si="4"/>
        <v>3058.3070550000002</v>
      </c>
      <c r="AA47" s="39"/>
      <c r="AB47" s="43">
        <f t="shared" si="5"/>
        <v>0</v>
      </c>
      <c r="AC47" s="39"/>
      <c r="AD47" s="43">
        <f t="shared" si="6"/>
        <v>0</v>
      </c>
      <c r="AE47" s="45"/>
      <c r="AF47" s="46">
        <f t="shared" si="7"/>
        <v>0</v>
      </c>
      <c r="AG47" s="42"/>
      <c r="AH47" s="39">
        <f t="shared" si="0"/>
        <v>0</v>
      </c>
      <c r="AI47" s="42"/>
      <c r="AJ47" s="39">
        <f t="shared" si="1"/>
        <v>0</v>
      </c>
      <c r="AK47" s="41">
        <f t="shared" si="8"/>
        <v>3058.3070550000002</v>
      </c>
      <c r="AL47" s="41">
        <f t="shared" si="14"/>
        <v>33641.377605000001</v>
      </c>
      <c r="AM47" s="43"/>
    </row>
    <row r="48" spans="1:39" s="48" customFormat="1" ht="12.95" customHeight="1">
      <c r="A48" s="38">
        <v>29</v>
      </c>
      <c r="B48" s="39" t="s">
        <v>77</v>
      </c>
      <c r="C48" s="49" t="s">
        <v>80</v>
      </c>
      <c r="D48" s="49"/>
      <c r="E48" s="39" t="s">
        <v>70</v>
      </c>
      <c r="F48" s="39"/>
      <c r="G48" s="39"/>
      <c r="H48" s="39">
        <v>2.81</v>
      </c>
      <c r="I48" s="39">
        <v>0.5</v>
      </c>
      <c r="J48" s="41">
        <f t="shared" si="2"/>
        <v>24864.285</v>
      </c>
      <c r="K48" s="42">
        <v>0</v>
      </c>
      <c r="L48" s="41">
        <v>0</v>
      </c>
      <c r="M48" s="41">
        <f t="shared" si="30"/>
        <v>5718.7855500000005</v>
      </c>
      <c r="N48" s="43"/>
      <c r="O48" s="44">
        <f t="shared" si="11"/>
        <v>30583.07055</v>
      </c>
      <c r="P48" s="42"/>
      <c r="Q48" s="39">
        <f t="shared" si="43"/>
        <v>0</v>
      </c>
      <c r="R48" s="41">
        <f t="shared" si="3"/>
        <v>30583.07055</v>
      </c>
      <c r="S48" s="39"/>
      <c r="T48" s="39">
        <f t="shared" ref="T48" si="47">SUM($H$16*S48/100)</f>
        <v>0</v>
      </c>
      <c r="U48" s="39"/>
      <c r="V48" s="39">
        <f t="shared" si="46"/>
        <v>0</v>
      </c>
      <c r="W48" s="42"/>
      <c r="X48" s="39">
        <f t="shared" ref="X48" si="48">SUM($H$16*3.5/100)*W48</f>
        <v>0</v>
      </c>
      <c r="Y48" s="39"/>
      <c r="Z48" s="45">
        <f t="shared" si="4"/>
        <v>3058.3070550000002</v>
      </c>
      <c r="AA48" s="39"/>
      <c r="AB48" s="43">
        <f t="shared" si="5"/>
        <v>0</v>
      </c>
      <c r="AC48" s="39"/>
      <c r="AD48" s="43">
        <f t="shared" si="6"/>
        <v>0</v>
      </c>
      <c r="AE48" s="45"/>
      <c r="AF48" s="46">
        <f t="shared" si="7"/>
        <v>0</v>
      </c>
      <c r="AG48" s="42"/>
      <c r="AH48" s="39">
        <f t="shared" si="0"/>
        <v>0</v>
      </c>
      <c r="AI48" s="42"/>
      <c r="AJ48" s="39">
        <f t="shared" si="1"/>
        <v>0</v>
      </c>
      <c r="AK48" s="41">
        <f t="shared" si="8"/>
        <v>3058.3070550000002</v>
      </c>
      <c r="AL48" s="41">
        <f t="shared" si="14"/>
        <v>33641.377605000001</v>
      </c>
      <c r="AM48" s="43"/>
    </row>
    <row r="49" spans="1:39" s="48" customFormat="1" ht="12.95" customHeight="1">
      <c r="A49" s="38">
        <v>30</v>
      </c>
      <c r="B49" s="39" t="s">
        <v>81</v>
      </c>
      <c r="C49" s="49" t="s">
        <v>82</v>
      </c>
      <c r="D49" s="49"/>
      <c r="E49" s="39" t="s">
        <v>121</v>
      </c>
      <c r="F49" s="39"/>
      <c r="G49" s="39"/>
      <c r="H49" s="39">
        <v>2.77</v>
      </c>
      <c r="I49" s="39">
        <v>1</v>
      </c>
      <c r="J49" s="41">
        <f t="shared" si="2"/>
        <v>49020.69</v>
      </c>
      <c r="K49" s="42">
        <v>0</v>
      </c>
      <c r="L49" s="41">
        <v>0</v>
      </c>
      <c r="M49" s="41">
        <f t="shared" si="30"/>
        <v>11274.7587</v>
      </c>
      <c r="N49" s="43"/>
      <c r="O49" s="44">
        <f t="shared" si="11"/>
        <v>60295.448700000001</v>
      </c>
      <c r="P49" s="42"/>
      <c r="Q49" s="39">
        <f t="shared" si="43"/>
        <v>0</v>
      </c>
      <c r="R49" s="41">
        <f t="shared" si="3"/>
        <v>60295.448700000001</v>
      </c>
      <c r="S49" s="39"/>
      <c r="T49" s="39">
        <f t="shared" si="16"/>
        <v>0</v>
      </c>
      <c r="U49" s="39"/>
      <c r="V49" s="39">
        <f t="shared" si="46"/>
        <v>0</v>
      </c>
      <c r="W49" s="42"/>
      <c r="X49" s="39">
        <f t="shared" si="13"/>
        <v>0</v>
      </c>
      <c r="Y49" s="39"/>
      <c r="Z49" s="45">
        <f t="shared" si="4"/>
        <v>6029.5448700000006</v>
      </c>
      <c r="AA49" s="39"/>
      <c r="AB49" s="43">
        <f t="shared" si="5"/>
        <v>0</v>
      </c>
      <c r="AC49" s="39"/>
      <c r="AD49" s="43">
        <f t="shared" si="6"/>
        <v>0</v>
      </c>
      <c r="AE49" s="45"/>
      <c r="AF49" s="46">
        <f t="shared" si="7"/>
        <v>0</v>
      </c>
      <c r="AG49" s="42">
        <v>1</v>
      </c>
      <c r="AH49" s="63">
        <f>SUM($H$16*(H49*1.23)*I49/168*24*0.5)/12*AG49</f>
        <v>358.90148035714282</v>
      </c>
      <c r="AI49" s="42">
        <v>10</v>
      </c>
      <c r="AJ49" s="41">
        <f>SUM($H$16*(H49*1.23)*I49*0.5/168*8)*AI49</f>
        <v>14356.059214285713</v>
      </c>
      <c r="AK49" s="41">
        <f t="shared" si="8"/>
        <v>20744.505564642855</v>
      </c>
      <c r="AL49" s="41">
        <f t="shared" si="14"/>
        <v>81039.95426464286</v>
      </c>
      <c r="AM49" s="43"/>
    </row>
    <row r="50" spans="1:39" s="48" customFormat="1" ht="12.95" customHeight="1">
      <c r="A50" s="38">
        <v>31</v>
      </c>
      <c r="B50" s="39" t="s">
        <v>112</v>
      </c>
      <c r="C50" s="49" t="s">
        <v>82</v>
      </c>
      <c r="D50" s="49"/>
      <c r="E50" s="39" t="s">
        <v>121</v>
      </c>
      <c r="F50" s="39"/>
      <c r="G50" s="39"/>
      <c r="H50" s="39">
        <v>2.77</v>
      </c>
      <c r="I50" s="39">
        <v>1</v>
      </c>
      <c r="J50" s="41">
        <f t="shared" si="2"/>
        <v>49020.69</v>
      </c>
      <c r="K50" s="42">
        <v>0</v>
      </c>
      <c r="L50" s="41">
        <v>0</v>
      </c>
      <c r="M50" s="41">
        <f t="shared" si="30"/>
        <v>11274.7587</v>
      </c>
      <c r="N50" s="43"/>
      <c r="O50" s="44">
        <f t="shared" si="11"/>
        <v>60295.448700000001</v>
      </c>
      <c r="P50" s="42"/>
      <c r="Q50" s="39">
        <f t="shared" si="43"/>
        <v>0</v>
      </c>
      <c r="R50" s="41">
        <f t="shared" si="3"/>
        <v>60295.448700000001</v>
      </c>
      <c r="S50" s="39"/>
      <c r="T50" s="39">
        <f t="shared" si="16"/>
        <v>0</v>
      </c>
      <c r="U50" s="39"/>
      <c r="V50" s="39">
        <f t="shared" si="46"/>
        <v>0</v>
      </c>
      <c r="W50" s="42"/>
      <c r="X50" s="39">
        <f t="shared" si="13"/>
        <v>0</v>
      </c>
      <c r="Y50" s="39"/>
      <c r="Z50" s="45">
        <f t="shared" si="4"/>
        <v>6029.5448700000006</v>
      </c>
      <c r="AA50" s="39"/>
      <c r="AB50" s="43">
        <f t="shared" si="5"/>
        <v>0</v>
      </c>
      <c r="AC50" s="39"/>
      <c r="AD50" s="43">
        <f t="shared" si="6"/>
        <v>0</v>
      </c>
      <c r="AE50" s="45"/>
      <c r="AF50" s="46">
        <f t="shared" si="7"/>
        <v>0</v>
      </c>
      <c r="AG50" s="42">
        <v>1</v>
      </c>
      <c r="AH50" s="63">
        <f t="shared" ref="AH50:AH51" si="49">SUM($H$16*(H50*1.23)*I50/168*24*0.5)/12*AG50</f>
        <v>358.90148035714282</v>
      </c>
      <c r="AI50" s="42">
        <v>10</v>
      </c>
      <c r="AJ50" s="41">
        <f t="shared" ref="AJ50:AJ51" si="50">SUM($H$16*(H50*1.23)*I50*0.5/168*8)*AI50</f>
        <v>14356.059214285713</v>
      </c>
      <c r="AK50" s="41">
        <f t="shared" si="8"/>
        <v>20744.505564642855</v>
      </c>
      <c r="AL50" s="41">
        <f t="shared" si="14"/>
        <v>81039.95426464286</v>
      </c>
      <c r="AM50" s="43"/>
    </row>
    <row r="51" spans="1:39" s="48" customFormat="1" ht="12.95" customHeight="1">
      <c r="A51" s="38">
        <v>32</v>
      </c>
      <c r="B51" s="39" t="s">
        <v>83</v>
      </c>
      <c r="C51" s="39" t="s">
        <v>82</v>
      </c>
      <c r="D51" s="49"/>
      <c r="E51" s="39" t="s">
        <v>121</v>
      </c>
      <c r="F51" s="39"/>
      <c r="G51" s="39"/>
      <c r="H51" s="39">
        <v>2.77</v>
      </c>
      <c r="I51" s="39">
        <v>1</v>
      </c>
      <c r="J51" s="41">
        <f t="shared" si="2"/>
        <v>49020.69</v>
      </c>
      <c r="K51" s="42">
        <v>0</v>
      </c>
      <c r="L51" s="41">
        <v>0</v>
      </c>
      <c r="M51" s="41">
        <f t="shared" si="30"/>
        <v>11274.7587</v>
      </c>
      <c r="N51" s="43"/>
      <c r="O51" s="44">
        <f t="shared" si="11"/>
        <v>60295.448700000001</v>
      </c>
      <c r="P51" s="42"/>
      <c r="Q51" s="39">
        <f t="shared" si="43"/>
        <v>0</v>
      </c>
      <c r="R51" s="43">
        <f t="shared" si="3"/>
        <v>60295.448700000001</v>
      </c>
      <c r="S51" s="39"/>
      <c r="T51" s="39">
        <f t="shared" ref="T51" si="51">SUM($H$16*S51/100)</f>
        <v>0</v>
      </c>
      <c r="U51" s="39"/>
      <c r="V51" s="39">
        <f t="shared" ref="V51" si="52">SUM($H$16*U51/100)</f>
        <v>0</v>
      </c>
      <c r="W51" s="42"/>
      <c r="X51" s="39">
        <f t="shared" ref="X51" si="53">SUM($H$16*3.5/100)*W51</f>
        <v>0</v>
      </c>
      <c r="Y51" s="39"/>
      <c r="Z51" s="45">
        <f t="shared" si="4"/>
        <v>6029.5448700000006</v>
      </c>
      <c r="AA51" s="39"/>
      <c r="AB51" s="43">
        <f t="shared" si="5"/>
        <v>0</v>
      </c>
      <c r="AC51" s="39"/>
      <c r="AD51" s="43">
        <f t="shared" si="6"/>
        <v>0</v>
      </c>
      <c r="AE51" s="45"/>
      <c r="AF51" s="46">
        <f t="shared" si="7"/>
        <v>0</v>
      </c>
      <c r="AG51" s="42">
        <v>1</v>
      </c>
      <c r="AH51" s="43">
        <f t="shared" si="49"/>
        <v>358.90148035714282</v>
      </c>
      <c r="AI51" s="42">
        <v>10</v>
      </c>
      <c r="AJ51" s="41">
        <f t="shared" si="50"/>
        <v>14356.059214285713</v>
      </c>
      <c r="AK51" s="41">
        <f t="shared" si="8"/>
        <v>20744.505564642855</v>
      </c>
      <c r="AL51" s="41">
        <f t="shared" si="14"/>
        <v>81039.95426464286</v>
      </c>
      <c r="AM51" s="43"/>
    </row>
    <row r="52" spans="1:39" s="56" customFormat="1" ht="12.95" customHeight="1">
      <c r="A52" s="54"/>
      <c r="B52" s="54" t="s">
        <v>84</v>
      </c>
      <c r="C52" s="54"/>
      <c r="D52" s="54"/>
      <c r="E52" s="54"/>
      <c r="F52" s="54"/>
      <c r="G52" s="54"/>
      <c r="H52" s="54"/>
      <c r="I52" s="55">
        <f>SUM(I21:I51)</f>
        <v>26.75</v>
      </c>
      <c r="J52" s="55">
        <f>SUM(J21:J51)</f>
        <v>1756736.9474999995</v>
      </c>
      <c r="K52" s="55">
        <f t="shared" ref="K52:AL52" si="54">SUM(K21:K51)</f>
        <v>1050</v>
      </c>
      <c r="L52" s="55">
        <f t="shared" si="54"/>
        <v>699042.56062499993</v>
      </c>
      <c r="M52" s="55">
        <f t="shared" si="54"/>
        <v>175145.43930000006</v>
      </c>
      <c r="N52" s="55">
        <f t="shared" si="54"/>
        <v>60019.375499999995</v>
      </c>
      <c r="O52" s="55">
        <f t="shared" si="54"/>
        <v>2690944.3229249995</v>
      </c>
      <c r="P52" s="55">
        <f t="shared" si="54"/>
        <v>475</v>
      </c>
      <c r="Q52" s="55">
        <f t="shared" si="54"/>
        <v>509209.16435624991</v>
      </c>
      <c r="R52" s="55">
        <f t="shared" si="54"/>
        <v>3200153.4872812498</v>
      </c>
      <c r="S52" s="55">
        <f t="shared" si="54"/>
        <v>0</v>
      </c>
      <c r="T52" s="55">
        <f t="shared" si="54"/>
        <v>0</v>
      </c>
      <c r="U52" s="55">
        <f t="shared" si="54"/>
        <v>0</v>
      </c>
      <c r="V52" s="55">
        <f t="shared" si="54"/>
        <v>0</v>
      </c>
      <c r="W52" s="55">
        <f t="shared" si="54"/>
        <v>0</v>
      </c>
      <c r="X52" s="55">
        <f t="shared" si="54"/>
        <v>0</v>
      </c>
      <c r="Y52" s="55">
        <f t="shared" si="54"/>
        <v>0</v>
      </c>
      <c r="Z52" s="55">
        <f t="shared" si="54"/>
        <v>320015.34872812493</v>
      </c>
      <c r="AA52" s="55">
        <f t="shared" si="54"/>
        <v>1</v>
      </c>
      <c r="AB52" s="55">
        <f t="shared" si="54"/>
        <v>3539.4</v>
      </c>
      <c r="AC52" s="55">
        <f t="shared" si="54"/>
        <v>9</v>
      </c>
      <c r="AD52" s="69">
        <f t="shared" si="54"/>
        <v>47781.899999999994</v>
      </c>
      <c r="AE52" s="69">
        <f t="shared" si="54"/>
        <v>125</v>
      </c>
      <c r="AF52" s="55">
        <f t="shared" si="54"/>
        <v>219222.27878906249</v>
      </c>
      <c r="AG52" s="55">
        <f t="shared" si="54"/>
        <v>3</v>
      </c>
      <c r="AH52" s="55">
        <f t="shared" si="54"/>
        <v>1076.7044410714284</v>
      </c>
      <c r="AI52" s="55">
        <f t="shared" si="54"/>
        <v>30</v>
      </c>
      <c r="AJ52" s="55">
        <f t="shared" si="54"/>
        <v>43068.177642857139</v>
      </c>
      <c r="AK52" s="55">
        <f t="shared" si="54"/>
        <v>634703.80960111599</v>
      </c>
      <c r="AL52" s="55">
        <f t="shared" si="54"/>
        <v>3834857.2968823654</v>
      </c>
      <c r="AM52" s="55">
        <f>SUM(AM21:AM51)</f>
        <v>2866351.78843125</v>
      </c>
    </row>
    <row r="53" spans="1:39" s="8" customFormat="1">
      <c r="A53" s="57"/>
      <c r="B53" s="57"/>
      <c r="C53" s="57"/>
      <c r="D53" s="57"/>
      <c r="E53" s="57"/>
      <c r="F53" s="57"/>
      <c r="G53" s="57"/>
      <c r="H53" s="57"/>
      <c r="I53" s="58"/>
      <c r="J53" s="58"/>
      <c r="K53" s="58"/>
      <c r="L53" s="58"/>
      <c r="M53" s="58"/>
      <c r="N53" s="58"/>
      <c r="O53" s="59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60"/>
      <c r="AM53" s="58"/>
    </row>
    <row r="54" spans="1:39" s="8" customFormat="1" ht="15.95" customHeight="1">
      <c r="B54" s="61" t="s">
        <v>85</v>
      </c>
      <c r="C54" s="61"/>
      <c r="D54" s="62" t="s">
        <v>120</v>
      </c>
      <c r="E54" s="61"/>
      <c r="O54" s="56"/>
      <c r="AL54" s="10"/>
    </row>
    <row r="55" spans="1:39" s="8" customFormat="1" ht="15.95" customHeight="1">
      <c r="B55" s="61"/>
      <c r="C55" s="61"/>
      <c r="D55" s="62"/>
      <c r="E55" s="61"/>
      <c r="O55" s="56"/>
      <c r="AL55" s="10"/>
    </row>
    <row r="56" spans="1:39" s="8" customFormat="1" ht="15.95" customHeight="1">
      <c r="B56" s="61" t="s">
        <v>86</v>
      </c>
      <c r="C56" s="61"/>
      <c r="D56" s="62" t="s">
        <v>91</v>
      </c>
      <c r="E56" s="61"/>
      <c r="O56" s="56"/>
      <c r="AL56" s="10"/>
    </row>
  </sheetData>
  <mergeCells count="40">
    <mergeCell ref="B10:D10"/>
    <mergeCell ref="B1:C1"/>
    <mergeCell ref="AC1:AH1"/>
    <mergeCell ref="H3:O6"/>
    <mergeCell ref="AB3:AJ6"/>
    <mergeCell ref="B3:E6"/>
    <mergeCell ref="A17:A19"/>
    <mergeCell ref="B17:B19"/>
    <mergeCell ref="C17:C19"/>
    <mergeCell ref="D17:D19"/>
    <mergeCell ref="E17:F17"/>
    <mergeCell ref="B11:D11"/>
    <mergeCell ref="O11:AH11"/>
    <mergeCell ref="B12:F12"/>
    <mergeCell ref="B16:D16"/>
    <mergeCell ref="I17:I19"/>
    <mergeCell ref="S17:AK17"/>
    <mergeCell ref="Y18:Z18"/>
    <mergeCell ref="AA18:AB18"/>
    <mergeCell ref="AC18:AD18"/>
    <mergeCell ref="AE18:AF18"/>
    <mergeCell ref="AG18:AH18"/>
    <mergeCell ref="AI18:AJ18"/>
    <mergeCell ref="M17:M19"/>
    <mergeCell ref="AL17:AL19"/>
    <mergeCell ref="AM17:AM19"/>
    <mergeCell ref="E18:E19"/>
    <mergeCell ref="F18:F19"/>
    <mergeCell ref="G18:G19"/>
    <mergeCell ref="H18:H19"/>
    <mergeCell ref="S18:T18"/>
    <mergeCell ref="U18:V18"/>
    <mergeCell ref="W18:X18"/>
    <mergeCell ref="J17:J19"/>
    <mergeCell ref="K17:L18"/>
    <mergeCell ref="N17:N19"/>
    <mergeCell ref="O17:O19"/>
    <mergeCell ref="P17:Q18"/>
    <mergeCell ref="R17:R19"/>
    <mergeCell ref="AK18:AK19"/>
  </mergeCells>
  <pageMargins left="0.39370078740157483" right="0.39370078740157483" top="0.43307086614173229" bottom="0.3937007874015748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01.2022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2022-09-28T12:20:13Z</cp:lastPrinted>
  <dcterms:created xsi:type="dcterms:W3CDTF">2022-01-31T07:46:54Z</dcterms:created>
  <dcterms:modified xsi:type="dcterms:W3CDTF">2023-02-27T13:15:30Z</dcterms:modified>
</cp:coreProperties>
</file>