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310" yWindow="60" windowWidth="11760" windowHeight="9600"/>
  </bookViews>
  <sheets>
    <sheet name="01.09.2021  " sheetId="2" r:id="rId1"/>
  </sheets>
  <calcPr calcId="125725"/>
</workbook>
</file>

<file path=xl/calcChain.xml><?xml version="1.0" encoding="utf-8"?>
<calcChain xmlns="http://schemas.openxmlformats.org/spreadsheetml/2006/main">
  <c r="Q56" i="2"/>
  <c r="S56"/>
  <c r="U56"/>
  <c r="W56"/>
  <c r="Y56"/>
  <c r="AA56"/>
  <c r="AC56"/>
  <c r="AE56"/>
  <c r="J55" l="1"/>
  <c r="M55" s="1"/>
  <c r="J54"/>
  <c r="M54" s="1"/>
  <c r="J53"/>
  <c r="M53" s="1"/>
  <c r="J52"/>
  <c r="M52" s="1"/>
  <c r="J51"/>
  <c r="M51" s="1"/>
  <c r="J50"/>
  <c r="M50" s="1"/>
  <c r="J49"/>
  <c r="M49" s="1"/>
  <c r="J48"/>
  <c r="M48" s="1"/>
  <c r="J47"/>
  <c r="M47" s="1"/>
  <c r="J46"/>
  <c r="M46" s="1"/>
  <c r="J45"/>
  <c r="O45" s="1"/>
  <c r="J44"/>
  <c r="O44" s="1"/>
  <c r="J43"/>
  <c r="O43" s="1"/>
  <c r="J42"/>
  <c r="O42" s="1"/>
  <c r="J41"/>
  <c r="O41" s="1"/>
  <c r="J40"/>
  <c r="M40" s="1"/>
  <c r="P40" s="1"/>
  <c r="J39"/>
  <c r="O39" s="1"/>
  <c r="J38"/>
  <c r="J37"/>
  <c r="J36"/>
  <c r="J35"/>
  <c r="J34"/>
  <c r="J33"/>
  <c r="J32"/>
  <c r="J31"/>
  <c r="J30"/>
  <c r="J29"/>
  <c r="J28"/>
  <c r="J27"/>
  <c r="J26"/>
  <c r="J25"/>
  <c r="J24"/>
  <c r="J23"/>
  <c r="J22"/>
  <c r="M22" s="1"/>
  <c r="P22" s="1"/>
  <c r="X22" l="1"/>
  <c r="X40"/>
  <c r="M44"/>
  <c r="P44" s="1"/>
  <c r="L28"/>
  <c r="O28" s="1"/>
  <c r="L36"/>
  <c r="O36" s="1"/>
  <c r="L29"/>
  <c r="M29" s="1"/>
  <c r="L37"/>
  <c r="M37" s="1"/>
  <c r="M39"/>
  <c r="P39" s="1"/>
  <c r="L26"/>
  <c r="O26" s="1"/>
  <c r="L30"/>
  <c r="O30" s="1"/>
  <c r="L34"/>
  <c r="O34" s="1"/>
  <c r="L38"/>
  <c r="M38" s="1"/>
  <c r="M42"/>
  <c r="P42" s="1"/>
  <c r="L32"/>
  <c r="O32" s="1"/>
  <c r="L25"/>
  <c r="M25" s="1"/>
  <c r="L33"/>
  <c r="M33" s="1"/>
  <c r="M43"/>
  <c r="P43" s="1"/>
  <c r="L23"/>
  <c r="M23" s="1"/>
  <c r="L27"/>
  <c r="O27" s="1"/>
  <c r="L31"/>
  <c r="O31" s="1"/>
  <c r="L35"/>
  <c r="M35" s="1"/>
  <c r="M45"/>
  <c r="P45" s="1"/>
  <c r="M41"/>
  <c r="P41" s="1"/>
  <c r="M34"/>
  <c r="L24"/>
  <c r="M24" s="1"/>
  <c r="X41" l="1"/>
  <c r="M30"/>
  <c r="P30" s="1"/>
  <c r="X43"/>
  <c r="X39"/>
  <c r="X42"/>
  <c r="O25"/>
  <c r="P25" s="1"/>
  <c r="X44"/>
  <c r="O35"/>
  <c r="P35" s="1"/>
  <c r="M28"/>
  <c r="P28" s="1"/>
  <c r="M26"/>
  <c r="P26" s="1"/>
  <c r="X45"/>
  <c r="M32"/>
  <c r="P32" s="1"/>
  <c r="O24"/>
  <c r="P24" s="1"/>
  <c r="O37"/>
  <c r="P37" s="1"/>
  <c r="M27"/>
  <c r="P27" s="1"/>
  <c r="M31"/>
  <c r="P31" s="1"/>
  <c r="O23"/>
  <c r="P23" s="1"/>
  <c r="P34"/>
  <c r="M36"/>
  <c r="P36" s="1"/>
  <c r="O38"/>
  <c r="P38" s="1"/>
  <c r="O29"/>
  <c r="P29" s="1"/>
  <c r="O33"/>
  <c r="P33" s="1"/>
  <c r="X25" l="1"/>
  <c r="X35"/>
  <c r="X37"/>
  <c r="X23"/>
  <c r="X27"/>
  <c r="X24"/>
  <c r="X29"/>
  <c r="X32"/>
  <c r="X28"/>
  <c r="X34"/>
  <c r="X33"/>
  <c r="X38"/>
  <c r="X26"/>
  <c r="X30"/>
  <c r="X36"/>
  <c r="X31"/>
  <c r="AB37" l="1"/>
  <c r="R21" l="1"/>
  <c r="R22"/>
  <c r="R23"/>
  <c r="R24"/>
  <c r="R25"/>
  <c r="R26"/>
  <c r="R27"/>
  <c r="R28"/>
  <c r="R29"/>
  <c r="R30"/>
  <c r="R31"/>
  <c r="R32"/>
  <c r="R33"/>
  <c r="R34"/>
  <c r="R35"/>
  <c r="R36"/>
  <c r="R37"/>
  <c r="R38"/>
  <c r="R39"/>
  <c r="R40"/>
  <c r="R41"/>
  <c r="R42"/>
  <c r="R43"/>
  <c r="R44"/>
  <c r="R45"/>
  <c r="R46"/>
  <c r="R47"/>
  <c r="R48"/>
  <c r="R49"/>
  <c r="R50"/>
  <c r="R51"/>
  <c r="R52"/>
  <c r="R53"/>
  <c r="R54"/>
  <c r="R55"/>
  <c r="AF39"/>
  <c r="AD39"/>
  <c r="AB39"/>
  <c r="Z39"/>
  <c r="V39"/>
  <c r="T39"/>
  <c r="R56" l="1"/>
  <c r="AG39"/>
  <c r="AH39" s="1"/>
  <c r="I56"/>
  <c r="AF55"/>
  <c r="AD55"/>
  <c r="AB55"/>
  <c r="Z55"/>
  <c r="V55"/>
  <c r="T55"/>
  <c r="AF54"/>
  <c r="AD54"/>
  <c r="AB54"/>
  <c r="Z54"/>
  <c r="V54"/>
  <c r="T54"/>
  <c r="AF53"/>
  <c r="AD53"/>
  <c r="AB53"/>
  <c r="Z53"/>
  <c r="V53"/>
  <c r="T53"/>
  <c r="AF52"/>
  <c r="AD52"/>
  <c r="AB52"/>
  <c r="Z52"/>
  <c r="V52"/>
  <c r="T52"/>
  <c r="AF51"/>
  <c r="AD51"/>
  <c r="AB51"/>
  <c r="Z51"/>
  <c r="V51"/>
  <c r="T51"/>
  <c r="AF50"/>
  <c r="AD50"/>
  <c r="AB50"/>
  <c r="Z50"/>
  <c r="V50"/>
  <c r="T50"/>
  <c r="AF49"/>
  <c r="AD49"/>
  <c r="AB49"/>
  <c r="Z49"/>
  <c r="V49"/>
  <c r="T49"/>
  <c r="AF48"/>
  <c r="AD48"/>
  <c r="AB48"/>
  <c r="Z48"/>
  <c r="V48"/>
  <c r="T48"/>
  <c r="AF47"/>
  <c r="AD47"/>
  <c r="AB47"/>
  <c r="Z47"/>
  <c r="V47"/>
  <c r="T47"/>
  <c r="AF46"/>
  <c r="AD46"/>
  <c r="AB46"/>
  <c r="Z46"/>
  <c r="V46"/>
  <c r="T46"/>
  <c r="AF45"/>
  <c r="AD45"/>
  <c r="AB45"/>
  <c r="Z45"/>
  <c r="V45"/>
  <c r="T45"/>
  <c r="AF44"/>
  <c r="AD44"/>
  <c r="AB44"/>
  <c r="Z44"/>
  <c r="V44"/>
  <c r="T44"/>
  <c r="AF43"/>
  <c r="AD43"/>
  <c r="AB43"/>
  <c r="Z43"/>
  <c r="V43"/>
  <c r="T43"/>
  <c r="AF42"/>
  <c r="AD42"/>
  <c r="AB42"/>
  <c r="Z42"/>
  <c r="V42"/>
  <c r="T42"/>
  <c r="AF41"/>
  <c r="AD41"/>
  <c r="AB41"/>
  <c r="Z41"/>
  <c r="V41"/>
  <c r="T41"/>
  <c r="AF40"/>
  <c r="AD40"/>
  <c r="AB40"/>
  <c r="Z40"/>
  <c r="V40"/>
  <c r="T40"/>
  <c r="AF38"/>
  <c r="AD38"/>
  <c r="AB38"/>
  <c r="Z38"/>
  <c r="V38"/>
  <c r="T38"/>
  <c r="AF37"/>
  <c r="AD37"/>
  <c r="Z37"/>
  <c r="V37"/>
  <c r="T37"/>
  <c r="AF36"/>
  <c r="AD36"/>
  <c r="AB36"/>
  <c r="Z36"/>
  <c r="V36"/>
  <c r="T36"/>
  <c r="AF35"/>
  <c r="AD35"/>
  <c r="AB35"/>
  <c r="Z35"/>
  <c r="V35"/>
  <c r="T35"/>
  <c r="AF34"/>
  <c r="AD34"/>
  <c r="AB34"/>
  <c r="Z34"/>
  <c r="V34"/>
  <c r="T34"/>
  <c r="AF33"/>
  <c r="AD33"/>
  <c r="AB33"/>
  <c r="Z33"/>
  <c r="V33"/>
  <c r="T33"/>
  <c r="AF32"/>
  <c r="AD32"/>
  <c r="AB32"/>
  <c r="Z32"/>
  <c r="V32"/>
  <c r="T32"/>
  <c r="AF31"/>
  <c r="AD31"/>
  <c r="AB31"/>
  <c r="Z31"/>
  <c r="V31"/>
  <c r="T31"/>
  <c r="AF30"/>
  <c r="AD30"/>
  <c r="AB30"/>
  <c r="Z30"/>
  <c r="V30"/>
  <c r="T30"/>
  <c r="AF29"/>
  <c r="AD29"/>
  <c r="AB29"/>
  <c r="Z29"/>
  <c r="V29"/>
  <c r="T29"/>
  <c r="AF28"/>
  <c r="AD28"/>
  <c r="AB28"/>
  <c r="Z28"/>
  <c r="V28"/>
  <c r="T28"/>
  <c r="AF27"/>
  <c r="AD27"/>
  <c r="AB27"/>
  <c r="Z27"/>
  <c r="V27"/>
  <c r="T27"/>
  <c r="AF26"/>
  <c r="AD26"/>
  <c r="AB26"/>
  <c r="Z26"/>
  <c r="V26"/>
  <c r="T26"/>
  <c r="AF25"/>
  <c r="AD25"/>
  <c r="AB25"/>
  <c r="Z25"/>
  <c r="V25"/>
  <c r="T25"/>
  <c r="AF24"/>
  <c r="AD24"/>
  <c r="AB24"/>
  <c r="Z24"/>
  <c r="V24"/>
  <c r="T24"/>
  <c r="AF23"/>
  <c r="AD23"/>
  <c r="AB23"/>
  <c r="Z23"/>
  <c r="V23"/>
  <c r="T23"/>
  <c r="AF22"/>
  <c r="AD22"/>
  <c r="AB22"/>
  <c r="Z22"/>
  <c r="V22"/>
  <c r="T22"/>
  <c r="AF21"/>
  <c r="AD21"/>
  <c r="AB21"/>
  <c r="AB56" s="1"/>
  <c r="Z21"/>
  <c r="V21"/>
  <c r="T21"/>
  <c r="J21"/>
  <c r="V56" l="1"/>
  <c r="AG43"/>
  <c r="AH43" s="1"/>
  <c r="AF56"/>
  <c r="AG41"/>
  <c r="AH41" s="1"/>
  <c r="AG45"/>
  <c r="AH45" s="1"/>
  <c r="Z56"/>
  <c r="T56"/>
  <c r="AD56"/>
  <c r="AG33"/>
  <c r="AH33" s="1"/>
  <c r="AG35"/>
  <c r="AH35" s="1"/>
  <c r="AG37"/>
  <c r="AH37" s="1"/>
  <c r="AG38"/>
  <c r="AH38" s="1"/>
  <c r="AG40"/>
  <c r="AH40" s="1"/>
  <c r="AG42"/>
  <c r="AH42" s="1"/>
  <c r="AG44"/>
  <c r="AH44" s="1"/>
  <c r="AG23"/>
  <c r="AH23" s="1"/>
  <c r="AG25"/>
  <c r="AH25" s="1"/>
  <c r="AG27"/>
  <c r="AH27" s="1"/>
  <c r="AG29"/>
  <c r="AH29" s="1"/>
  <c r="AG31"/>
  <c r="AH31" s="1"/>
  <c r="AG22"/>
  <c r="AH22" s="1"/>
  <c r="AG24"/>
  <c r="AH24" s="1"/>
  <c r="AG26"/>
  <c r="AH26" s="1"/>
  <c r="AG28"/>
  <c r="AH28" s="1"/>
  <c r="AG30"/>
  <c r="AH30" s="1"/>
  <c r="AG32"/>
  <c r="AH32" s="1"/>
  <c r="AG34"/>
  <c r="AH34" s="1"/>
  <c r="AG36"/>
  <c r="AH36" s="1"/>
  <c r="L21"/>
  <c r="L56" s="1"/>
  <c r="J56"/>
  <c r="M21" l="1"/>
  <c r="M56" s="1"/>
  <c r="O21"/>
  <c r="O47"/>
  <c r="P47" s="1"/>
  <c r="O54"/>
  <c r="O52"/>
  <c r="P52" s="1"/>
  <c r="O50"/>
  <c r="O55"/>
  <c r="O49"/>
  <c r="O48"/>
  <c r="O53"/>
  <c r="O46"/>
  <c r="O51"/>
  <c r="O56" l="1"/>
  <c r="X52"/>
  <c r="AG52" s="1"/>
  <c r="AH52" s="1"/>
  <c r="X47"/>
  <c r="AG47" s="1"/>
  <c r="AH47" s="1"/>
  <c r="P21"/>
  <c r="P55"/>
  <c r="P48"/>
  <c r="P54"/>
  <c r="P51"/>
  <c r="P49"/>
  <c r="P46"/>
  <c r="P53"/>
  <c r="P50"/>
  <c r="P56" l="1"/>
  <c r="X48"/>
  <c r="AG48" s="1"/>
  <c r="AH48" s="1"/>
  <c r="X51"/>
  <c r="AG51" s="1"/>
  <c r="AH51" s="1"/>
  <c r="X21"/>
  <c r="X49"/>
  <c r="AG49" s="1"/>
  <c r="AH49" s="1"/>
  <c r="X53"/>
  <c r="AG53" s="1"/>
  <c r="AH53" s="1"/>
  <c r="X46"/>
  <c r="X55"/>
  <c r="AG55" s="1"/>
  <c r="AH55" s="1"/>
  <c r="X50"/>
  <c r="AG50" s="1"/>
  <c r="AH50" s="1"/>
  <c r="X54"/>
  <c r="AG54" s="1"/>
  <c r="AH54" s="1"/>
  <c r="AG21" l="1"/>
  <c r="X56"/>
  <c r="AG46"/>
  <c r="AH46" s="1"/>
  <c r="AG56" l="1"/>
  <c r="AH21"/>
  <c r="AH56" s="1"/>
</calcChain>
</file>

<file path=xl/sharedStrings.xml><?xml version="1.0" encoding="utf-8"?>
<sst xmlns="http://schemas.openxmlformats.org/spreadsheetml/2006/main" count="208" uniqueCount="129">
  <si>
    <t>БДО</t>
  </si>
  <si>
    <t>Ф.И.О</t>
  </si>
  <si>
    <t xml:space="preserve">Наименование должности </t>
  </si>
  <si>
    <t>образование</t>
  </si>
  <si>
    <t>штатные единицы</t>
  </si>
  <si>
    <t>сумма</t>
  </si>
  <si>
    <t>25% сельские</t>
  </si>
  <si>
    <t>Всего зарплата в месяц</t>
  </si>
  <si>
    <t>блок</t>
  </si>
  <si>
    <t>Квалификационный разряд</t>
  </si>
  <si>
    <t>Стаж</t>
  </si>
  <si>
    <t>Коэфф для исчисл з\пл</t>
  </si>
  <si>
    <t>За квалиф. категорию</t>
  </si>
  <si>
    <t>доплата за компьютер</t>
  </si>
  <si>
    <t>Праздничные</t>
  </si>
  <si>
    <t>Ночные</t>
  </si>
  <si>
    <t>всего доплат</t>
  </si>
  <si>
    <t>процент</t>
  </si>
  <si>
    <t>Сумма</t>
  </si>
  <si>
    <t>к-во</t>
  </si>
  <si>
    <t>Ставка</t>
  </si>
  <si>
    <t>К-во днеи</t>
  </si>
  <si>
    <t>Муканова Е.А.</t>
  </si>
  <si>
    <t xml:space="preserve">Завед </t>
  </si>
  <si>
    <t>Высшее</t>
  </si>
  <si>
    <t>А1-3-1</t>
  </si>
  <si>
    <t>Бакулина Н.И.</t>
  </si>
  <si>
    <t>Бухгалтер</t>
  </si>
  <si>
    <t>С-2</t>
  </si>
  <si>
    <t>Айкумбекова Р.Н.</t>
  </si>
  <si>
    <t>уч.рус.яз</t>
  </si>
  <si>
    <t>ср.спец</t>
  </si>
  <si>
    <t>уч.каз.яз</t>
  </si>
  <si>
    <t>Виноградов С.О.</t>
  </si>
  <si>
    <t>Муз рук</t>
  </si>
  <si>
    <t>В3-2</t>
  </si>
  <si>
    <t>вакансия</t>
  </si>
  <si>
    <t>педагог - психолог</t>
  </si>
  <si>
    <t>Жармухамбетова С.Т.</t>
  </si>
  <si>
    <t>Воспитатель</t>
  </si>
  <si>
    <t>Сарвета Л.С.</t>
  </si>
  <si>
    <t>Череповская С.В.</t>
  </si>
  <si>
    <t>Имбишева Ж.</t>
  </si>
  <si>
    <t>Сагимбаева Ж.Ж.</t>
  </si>
  <si>
    <t>Новикова В.В.</t>
  </si>
  <si>
    <t>В4-2</t>
  </si>
  <si>
    <t>Приб Н.М.</t>
  </si>
  <si>
    <t>Объедкова С.П.</t>
  </si>
  <si>
    <t>B4-2</t>
  </si>
  <si>
    <t>Тналина Ш.А.</t>
  </si>
  <si>
    <t>Тлеубердинова А.З.</t>
  </si>
  <si>
    <t>В4-3</t>
  </si>
  <si>
    <t>методист</t>
  </si>
  <si>
    <t>В4-4</t>
  </si>
  <si>
    <t>Мед. Сестра</t>
  </si>
  <si>
    <t>Писарева В.П.</t>
  </si>
  <si>
    <t>Завхоз</t>
  </si>
  <si>
    <t>С-3</t>
  </si>
  <si>
    <t>Едигарова Р.А.</t>
  </si>
  <si>
    <t>Пом. Воспит</t>
  </si>
  <si>
    <t>D</t>
  </si>
  <si>
    <t>Альмаганбетова О.Ю.</t>
  </si>
  <si>
    <t>Утетлеуова К.У.</t>
  </si>
  <si>
    <t>Козлова Н.В.</t>
  </si>
  <si>
    <t>техничка</t>
  </si>
  <si>
    <t>Бабаяну А.К.</t>
  </si>
  <si>
    <t>Раб по обсл  зд</t>
  </si>
  <si>
    <t>повар</t>
  </si>
  <si>
    <t>Иванова Н.В.</t>
  </si>
  <si>
    <t>5р</t>
  </si>
  <si>
    <t>Шатохина В.А.</t>
  </si>
  <si>
    <t>Опер стир Маш</t>
  </si>
  <si>
    <t>2р</t>
  </si>
  <si>
    <t>подсобный рабочий</t>
  </si>
  <si>
    <t>кастелянша</t>
  </si>
  <si>
    <t>Шатохин В.П.</t>
  </si>
  <si>
    <t>сторож</t>
  </si>
  <si>
    <t>Итого:</t>
  </si>
  <si>
    <t xml:space="preserve">Экономист:   </t>
  </si>
  <si>
    <t xml:space="preserve">Заведующая д/с:          </t>
  </si>
  <si>
    <t>Суртаева А.С.</t>
  </si>
  <si>
    <t>Асадулина Е.В.</t>
  </si>
  <si>
    <t>В3-3</t>
  </si>
  <si>
    <t>В2-2</t>
  </si>
  <si>
    <t>Писарева Л.В.</t>
  </si>
  <si>
    <t>4р</t>
  </si>
  <si>
    <t>Жанабергенова А.Б.</t>
  </si>
  <si>
    <t>25л11м 25 дн</t>
  </si>
  <si>
    <t>2 год4м</t>
  </si>
  <si>
    <t xml:space="preserve">вакансия </t>
  </si>
  <si>
    <t>В2-4</t>
  </si>
  <si>
    <t xml:space="preserve">всего з\плата </t>
  </si>
  <si>
    <t>Штатное расписание  по ГККП " Детский сад "Светлячок" п.Аршалы при отделе образования по Аршалынскому району управления образования Акмолинской области»</t>
  </si>
  <si>
    <r>
      <t xml:space="preserve">№№ </t>
    </r>
    <r>
      <rPr>
        <b/>
        <sz val="11"/>
        <rFont val="Calibri"/>
        <family val="2"/>
        <charset val="204"/>
        <scheme val="minor"/>
      </rPr>
      <t>п\п</t>
    </r>
  </si>
  <si>
    <t>увеличение на 50% с 01.01.2021</t>
  </si>
  <si>
    <t>всего з\плата с учетом 50%+сельские 25%</t>
  </si>
  <si>
    <t xml:space="preserve">Подписи сотрудников </t>
  </si>
  <si>
    <t>Кол-во детей по проектной мощности:80</t>
  </si>
  <si>
    <t xml:space="preserve">       "УТВЕРЖДАЮ"</t>
  </si>
  <si>
    <t xml:space="preserve"> "СОГЛАСОВАНО"</t>
  </si>
  <si>
    <t>Руководитель ГУ УО Акмолинской области                                     _____________________Жусупов Б.А                                                        "    "___________2021 год</t>
  </si>
  <si>
    <t>штат в кол-ве ___________ед                                                                с мес.ФЗП_________________ тенге                                      Заведующая ______________Муканова Е.А.                             "    "___________2021 год</t>
  </si>
  <si>
    <t>Руководитель  ГУ "Отдел образования по  Аршалынскому району управления образования Акмолинской области"                                            _________________________Молдахметов М.Р.                                                     "    "___________2021 год</t>
  </si>
  <si>
    <t>групп: 5</t>
  </si>
  <si>
    <t>Приходченко А.Г.</t>
  </si>
  <si>
    <t>Кол-во детей :84</t>
  </si>
  <si>
    <t>36л13дн.</t>
  </si>
  <si>
    <t>34г6м18дн</t>
  </si>
  <si>
    <t>23г11м25д</t>
  </si>
  <si>
    <t>39л10м2д</t>
  </si>
  <si>
    <t>35л1м 16дн</t>
  </si>
  <si>
    <t xml:space="preserve"> 32г9м2дн</t>
  </si>
  <si>
    <t>33г14дн</t>
  </si>
  <si>
    <t>9л9м18д</t>
  </si>
  <si>
    <t>26л7м 25 дн</t>
  </si>
  <si>
    <t>24г9м</t>
  </si>
  <si>
    <t>18л</t>
  </si>
  <si>
    <t>7л8м29дн</t>
  </si>
  <si>
    <t>25л4м18д</t>
  </si>
  <si>
    <t>Каипова С.К.</t>
  </si>
  <si>
    <t>до года</t>
  </si>
  <si>
    <t>25л11м10дн</t>
  </si>
  <si>
    <t>32г1м10д</t>
  </si>
  <si>
    <t>20л2м</t>
  </si>
  <si>
    <t>14л1м20дн</t>
  </si>
  <si>
    <t>4г</t>
  </si>
  <si>
    <t>20л3м20дн</t>
  </si>
  <si>
    <t>28л 2м 17дн</t>
  </si>
  <si>
    <t>Муканов  М.Т.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</si>
</sst>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2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 Cyr"/>
      <charset val="204"/>
    </font>
    <font>
      <b/>
      <sz val="11"/>
      <name val="Arial Cyr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 Unicode MS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  <font>
      <sz val="1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rgb="FFFF0000"/>
      <name val="Arial Cyr"/>
      <charset val="204"/>
    </font>
    <font>
      <sz val="10"/>
      <color rgb="FFFF0000"/>
      <name val="Arial Cyr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name val="Arial Unicode MS"/>
      <family val="2"/>
      <charset val="204"/>
    </font>
    <font>
      <b/>
      <sz val="11"/>
      <name val="Calibri"/>
      <family val="2"/>
      <charset val="204"/>
      <scheme val="minor"/>
    </font>
    <font>
      <b/>
      <sz val="8"/>
      <name val="Arial Cyr"/>
      <family val="2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color rgb="FFFF0000"/>
      <name val="Arial"/>
      <family val="2"/>
      <charset val="204"/>
    </font>
    <font>
      <sz val="14"/>
      <name val="Arial"/>
      <family val="2"/>
      <charset val="204"/>
    </font>
    <font>
      <sz val="14"/>
      <color rgb="FFFF0000"/>
      <name val="Arial"/>
      <family val="2"/>
      <charset val="204"/>
    </font>
    <font>
      <b/>
      <sz val="14"/>
      <name val="Arial Cyr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164" fontId="1" fillId="0" borderId="0" applyFill="0" applyBorder="0" applyAlignment="0" applyProtection="0"/>
  </cellStyleXfs>
  <cellXfs count="95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 applyFill="1" applyAlignment="1">
      <alignment wrapText="1"/>
    </xf>
    <xf numFmtId="0" fontId="1" fillId="0" borderId="0" xfId="1"/>
    <xf numFmtId="0" fontId="2" fillId="0" borderId="0" xfId="1" applyFont="1" applyFill="1" applyAlignment="1"/>
    <xf numFmtId="0" fontId="4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wrapText="1"/>
    </xf>
    <xf numFmtId="0" fontId="4" fillId="0" borderId="0" xfId="1" applyFont="1" applyFill="1" applyAlignment="1">
      <alignment wrapText="1"/>
    </xf>
    <xf numFmtId="0" fontId="1" fillId="0" borderId="0" xfId="1" applyFont="1"/>
    <xf numFmtId="0" fontId="1" fillId="0" borderId="1" xfId="1" applyFont="1" applyBorder="1" applyAlignment="1">
      <alignment wrapText="1"/>
    </xf>
    <xf numFmtId="0" fontId="1" fillId="0" borderId="1" xfId="1" applyFont="1" applyFill="1" applyBorder="1" applyAlignment="1">
      <alignment wrapText="1"/>
    </xf>
    <xf numFmtId="0" fontId="1" fillId="0" borderId="1" xfId="1" applyNumberFormat="1" applyFont="1" applyBorder="1" applyAlignment="1">
      <alignment wrapText="1"/>
    </xf>
    <xf numFmtId="2" fontId="1" fillId="0" borderId="1" xfId="1" applyNumberFormat="1" applyFont="1" applyFill="1" applyBorder="1" applyAlignment="1">
      <alignment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ont="1" applyAlignment="1">
      <alignment vertical="center"/>
    </xf>
    <xf numFmtId="0" fontId="9" fillId="0" borderId="0" xfId="1" applyFont="1"/>
    <xf numFmtId="0" fontId="9" fillId="0" borderId="0" xfId="1" applyFont="1" applyAlignment="1">
      <alignment horizontal="left"/>
    </xf>
    <xf numFmtId="0" fontId="3" fillId="0" borderId="0" xfId="1" applyFont="1" applyFill="1" applyAlignment="1">
      <alignment wrapText="1"/>
    </xf>
    <xf numFmtId="0" fontId="7" fillId="0" borderId="0" xfId="1" applyFont="1" applyBorder="1"/>
    <xf numFmtId="2" fontId="8" fillId="0" borderId="0" xfId="1" applyNumberFormat="1" applyFont="1" applyFill="1" applyBorder="1" applyAlignment="1"/>
    <xf numFmtId="0" fontId="1" fillId="0" borderId="0" xfId="0" applyFont="1"/>
    <xf numFmtId="0" fontId="3" fillId="0" borderId="0" xfId="1" applyFont="1" applyFill="1" applyAlignment="1">
      <alignment wrapText="1"/>
    </xf>
    <xf numFmtId="0" fontId="11" fillId="0" borderId="0" xfId="1" applyFont="1" applyFill="1" applyAlignment="1">
      <alignment wrapText="1"/>
    </xf>
    <xf numFmtId="0" fontId="12" fillId="0" borderId="0" xfId="1" applyFont="1" applyFill="1" applyAlignment="1">
      <alignment wrapText="1"/>
    </xf>
    <xf numFmtId="2" fontId="14" fillId="0" borderId="0" xfId="1" applyNumberFormat="1" applyFont="1" applyFill="1" applyBorder="1" applyAlignment="1"/>
    <xf numFmtId="0" fontId="13" fillId="0" borderId="0" xfId="1" applyFont="1"/>
    <xf numFmtId="0" fontId="10" fillId="0" borderId="0" xfId="0" applyFont="1" applyAlignment="1"/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0" fontId="7" fillId="2" borderId="1" xfId="1" applyFont="1" applyFill="1" applyBorder="1"/>
    <xf numFmtId="0" fontId="1" fillId="2" borderId="0" xfId="1" applyFont="1" applyFill="1"/>
    <xf numFmtId="0" fontId="2" fillId="2" borderId="0" xfId="1" applyFont="1" applyFill="1" applyAlignment="1">
      <alignment wrapText="1"/>
    </xf>
    <xf numFmtId="0" fontId="3" fillId="2" borderId="0" xfId="1" applyFont="1" applyFill="1" applyAlignment="1">
      <alignment wrapText="1"/>
    </xf>
    <xf numFmtId="0" fontId="4" fillId="2" borderId="0" xfId="1" applyFont="1" applyFill="1" applyAlignment="1">
      <alignment wrapText="1"/>
    </xf>
    <xf numFmtId="0" fontId="6" fillId="2" borderId="1" xfId="1" applyFont="1" applyFill="1" applyBorder="1" applyAlignment="1">
      <alignment horizontal="center" vertical="center" wrapText="1"/>
    </xf>
    <xf numFmtId="2" fontId="8" fillId="2" borderId="0" xfId="1" applyNumberFormat="1" applyFont="1" applyFill="1" applyBorder="1" applyAlignment="1"/>
    <xf numFmtId="0" fontId="1" fillId="2" borderId="0" xfId="1" applyFill="1"/>
    <xf numFmtId="0" fontId="3" fillId="0" borderId="0" xfId="1" applyFont="1" applyFill="1" applyBorder="1" applyAlignment="1"/>
    <xf numFmtId="0" fontId="0" fillId="0" borderId="0" xfId="0" applyAlignment="1"/>
    <xf numFmtId="0" fontId="17" fillId="0" borderId="1" xfId="0" applyFont="1" applyBorder="1" applyAlignment="1">
      <alignment horizontal="center" vertical="center" wrapText="1"/>
    </xf>
    <xf numFmtId="0" fontId="7" fillId="0" borderId="0" xfId="1" applyFont="1"/>
    <xf numFmtId="0" fontId="8" fillId="0" borderId="1" xfId="1" applyFont="1" applyFill="1" applyBorder="1" applyAlignment="1">
      <alignment horizontal="center" vertical="center" wrapText="1"/>
    </xf>
    <xf numFmtId="9" fontId="8" fillId="0" borderId="1" xfId="1" applyNumberFormat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1" applyFont="1" applyFill="1" applyBorder="1" applyAlignment="1"/>
    <xf numFmtId="0" fontId="2" fillId="0" borderId="0" xfId="1" applyFont="1" applyAlignment="1"/>
    <xf numFmtId="0" fontId="4" fillId="0" borderId="0" xfId="1" applyFont="1" applyAlignment="1"/>
    <xf numFmtId="0" fontId="19" fillId="0" borderId="0" xfId="1" applyFont="1"/>
    <xf numFmtId="0" fontId="19" fillId="2" borderId="0" xfId="1" applyFont="1" applyFill="1"/>
    <xf numFmtId="0" fontId="20" fillId="0" borderId="0" xfId="1" applyFont="1"/>
    <xf numFmtId="0" fontId="21" fillId="0" borderId="0" xfId="1" applyFont="1"/>
    <xf numFmtId="0" fontId="21" fillId="2" borderId="0" xfId="1" applyFont="1" applyFill="1"/>
    <xf numFmtId="0" fontId="22" fillId="0" borderId="0" xfId="1" applyFont="1"/>
    <xf numFmtId="0" fontId="23" fillId="0" borderId="0" xfId="1" applyFont="1" applyFill="1" applyAlignment="1"/>
    <xf numFmtId="0" fontId="9" fillId="0" borderId="1" xfId="1" applyFont="1" applyBorder="1" applyAlignment="1">
      <alignment wrapText="1"/>
    </xf>
    <xf numFmtId="0" fontId="1" fillId="0" borderId="1" xfId="1" applyFont="1" applyBorder="1" applyAlignment="1"/>
    <xf numFmtId="0" fontId="24" fillId="0" borderId="1" xfId="1" applyFont="1" applyBorder="1" applyAlignment="1"/>
    <xf numFmtId="0" fontId="9" fillId="0" borderId="1" xfId="1" applyFont="1" applyFill="1" applyBorder="1" applyAlignment="1">
      <alignment wrapText="1"/>
    </xf>
    <xf numFmtId="2" fontId="1" fillId="2" borderId="1" xfId="1" applyNumberFormat="1" applyFont="1" applyFill="1" applyBorder="1" applyAlignment="1">
      <alignment wrapText="1"/>
    </xf>
    <xf numFmtId="1" fontId="1" fillId="0" borderId="1" xfId="1" applyNumberFormat="1" applyFont="1" applyFill="1" applyBorder="1" applyAlignment="1">
      <alignment wrapText="1"/>
    </xf>
    <xf numFmtId="2" fontId="7" fillId="2" borderId="1" xfId="1" applyNumberFormat="1" applyFont="1" applyFill="1" applyBorder="1" applyAlignment="1"/>
    <xf numFmtId="0" fontId="1" fillId="0" borderId="3" xfId="1" applyFont="1" applyFill="1" applyBorder="1" applyAlignment="1">
      <alignment wrapText="1"/>
    </xf>
    <xf numFmtId="0" fontId="1" fillId="0" borderId="4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2" fontId="1" fillId="0" borderId="1" xfId="1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9" fontId="8" fillId="0" borderId="1" xfId="1" applyNumberFormat="1" applyFont="1" applyFill="1" applyBorder="1" applyAlignment="1">
      <alignment horizontal="center" vertical="center" wrapText="1"/>
    </xf>
    <xf numFmtId="10" fontId="8" fillId="0" borderId="3" xfId="1" applyNumberFormat="1" applyFont="1" applyFill="1" applyBorder="1" applyAlignment="1">
      <alignment horizontal="center" vertical="center" wrapText="1"/>
    </xf>
    <xf numFmtId="10" fontId="8" fillId="0" borderId="4" xfId="1" applyNumberFormat="1" applyFont="1" applyFill="1" applyBorder="1" applyAlignment="1">
      <alignment horizontal="center" vertical="center" wrapText="1"/>
    </xf>
    <xf numFmtId="10" fontId="8" fillId="0" borderId="1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/>
    <xf numFmtId="0" fontId="0" fillId="0" borderId="0" xfId="0" applyAlignment="1"/>
    <xf numFmtId="0" fontId="15" fillId="0" borderId="1" xfId="1" applyFont="1" applyBorder="1" applyAlignment="1">
      <alignment horizontal="center" vertical="center" wrapText="1"/>
    </xf>
    <xf numFmtId="0" fontId="19" fillId="0" borderId="0" xfId="1" applyFont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wrapText="1"/>
    </xf>
    <xf numFmtId="10" fontId="8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1" applyFont="1" applyFill="1" applyBorder="1" applyAlignment="1">
      <alignment wrapText="1"/>
    </xf>
    <xf numFmtId="0" fontId="3" fillId="0" borderId="0" xfId="1" applyFont="1" applyFill="1" applyAlignment="1">
      <alignment wrapText="1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0"/>
  <sheetViews>
    <sheetView tabSelected="1" zoomScaleNormal="100" zoomScaleSheetLayoutView="41" workbookViewId="0">
      <selection activeCell="A38" sqref="A38:XFD38"/>
    </sheetView>
  </sheetViews>
  <sheetFormatPr defaultRowHeight="12.75"/>
  <cols>
    <col min="1" max="1" width="5.140625" style="3" customWidth="1"/>
    <col min="2" max="2" width="24.85546875" style="3" customWidth="1"/>
    <col min="3" max="3" width="24.28515625" style="3" customWidth="1"/>
    <col min="4" max="4" width="9.140625" style="3" customWidth="1"/>
    <col min="5" max="5" width="9.7109375" style="3" customWidth="1"/>
    <col min="6" max="6" width="8" style="3" customWidth="1"/>
    <col min="7" max="7" width="11.42578125" style="3" customWidth="1"/>
    <col min="8" max="8" width="8.28515625" style="9" customWidth="1"/>
    <col min="9" max="9" width="7.42578125" style="3" customWidth="1"/>
    <col min="10" max="10" width="16.42578125" style="3" customWidth="1"/>
    <col min="11" max="11" width="9.28515625" style="3" customWidth="1"/>
    <col min="12" max="12" width="11.85546875" style="3" customWidth="1"/>
    <col min="13" max="13" width="15.42578125" style="38" customWidth="1"/>
    <col min="14" max="14" width="9.28515625" style="3" customWidth="1"/>
    <col min="15" max="15" width="11.85546875" style="3" customWidth="1"/>
    <col min="16" max="16" width="15.42578125" style="3" customWidth="1"/>
    <col min="17" max="17" width="9.28515625" style="3" hidden="1" customWidth="1"/>
    <col min="18" max="18" width="12.42578125" style="3" hidden="1" customWidth="1"/>
    <col min="19" max="19" width="6.5703125" style="3" hidden="1" customWidth="1"/>
    <col min="20" max="20" width="7.85546875" style="3" hidden="1" customWidth="1"/>
    <col min="21" max="21" width="6.28515625" style="3" hidden="1" customWidth="1"/>
    <col min="22" max="22" width="9.140625" style="3" hidden="1" customWidth="1"/>
    <col min="23" max="23" width="5.140625" style="3" customWidth="1"/>
    <col min="24" max="24" width="10.85546875" style="3" customWidth="1"/>
    <col min="25" max="25" width="5.5703125" style="3" customWidth="1"/>
    <col min="26" max="26" width="9.140625" style="3" customWidth="1"/>
    <col min="27" max="27" width="6.140625" style="3" customWidth="1"/>
    <col min="28" max="28" width="9.140625" style="3" customWidth="1"/>
    <col min="29" max="29" width="5.85546875" style="3" customWidth="1"/>
    <col min="30" max="30" width="10" style="3" customWidth="1"/>
    <col min="31" max="31" width="6.5703125" style="3" customWidth="1"/>
    <col min="32" max="32" width="10.5703125" style="3" customWidth="1"/>
    <col min="33" max="33" width="11.5703125" style="3" customWidth="1"/>
    <col min="34" max="34" width="14.42578125" style="26" customWidth="1"/>
    <col min="35" max="35" width="14.28515625" style="3" customWidth="1"/>
    <col min="36" max="255" width="9.140625" style="3"/>
    <col min="256" max="256" width="5.140625" style="3" customWidth="1"/>
    <col min="257" max="257" width="24.85546875" style="3" customWidth="1"/>
    <col min="258" max="258" width="19.140625" style="3" customWidth="1"/>
    <col min="259" max="261" width="9.140625" style="3"/>
    <col min="262" max="262" width="11.42578125" style="3" customWidth="1"/>
    <col min="263" max="267" width="9.140625" style="3"/>
    <col min="268" max="268" width="10.28515625" style="3" customWidth="1"/>
    <col min="269" max="270" width="9.140625" style="3"/>
    <col min="271" max="272" width="0" style="3" hidden="1" customWidth="1"/>
    <col min="273" max="279" width="9.140625" style="3"/>
    <col min="280" max="280" width="7.5703125" style="3" customWidth="1"/>
    <col min="281" max="283" width="9.140625" style="3"/>
    <col min="284" max="284" width="10.85546875" style="3" customWidth="1"/>
    <col min="285" max="285" width="13.42578125" style="3" customWidth="1"/>
    <col min="286" max="511" width="9.140625" style="3"/>
    <col min="512" max="512" width="5.140625" style="3" customWidth="1"/>
    <col min="513" max="513" width="24.85546875" style="3" customWidth="1"/>
    <col min="514" max="514" width="19.140625" style="3" customWidth="1"/>
    <col min="515" max="517" width="9.140625" style="3"/>
    <col min="518" max="518" width="11.42578125" style="3" customWidth="1"/>
    <col min="519" max="523" width="9.140625" style="3"/>
    <col min="524" max="524" width="10.28515625" style="3" customWidth="1"/>
    <col min="525" max="526" width="9.140625" style="3"/>
    <col min="527" max="528" width="0" style="3" hidden="1" customWidth="1"/>
    <col min="529" max="535" width="9.140625" style="3"/>
    <col min="536" max="536" width="7.5703125" style="3" customWidth="1"/>
    <col min="537" max="539" width="9.140625" style="3"/>
    <col min="540" max="540" width="10.85546875" style="3" customWidth="1"/>
    <col min="541" max="541" width="13.42578125" style="3" customWidth="1"/>
    <col min="542" max="767" width="9.140625" style="3"/>
    <col min="768" max="768" width="5.140625" style="3" customWidth="1"/>
    <col min="769" max="769" width="24.85546875" style="3" customWidth="1"/>
    <col min="770" max="770" width="19.140625" style="3" customWidth="1"/>
    <col min="771" max="773" width="9.140625" style="3"/>
    <col min="774" max="774" width="11.42578125" style="3" customWidth="1"/>
    <col min="775" max="779" width="9.140625" style="3"/>
    <col min="780" max="780" width="10.28515625" style="3" customWidth="1"/>
    <col min="781" max="782" width="9.140625" style="3"/>
    <col min="783" max="784" width="0" style="3" hidden="1" customWidth="1"/>
    <col min="785" max="791" width="9.140625" style="3"/>
    <col min="792" max="792" width="7.5703125" style="3" customWidth="1"/>
    <col min="793" max="795" width="9.140625" style="3"/>
    <col min="796" max="796" width="10.85546875" style="3" customWidth="1"/>
    <col min="797" max="797" width="13.42578125" style="3" customWidth="1"/>
    <col min="798" max="1023" width="9.140625" style="3"/>
    <col min="1024" max="1024" width="5.140625" style="3" customWidth="1"/>
    <col min="1025" max="1025" width="24.85546875" style="3" customWidth="1"/>
    <col min="1026" max="1026" width="19.140625" style="3" customWidth="1"/>
    <col min="1027" max="1029" width="9.140625" style="3"/>
    <col min="1030" max="1030" width="11.42578125" style="3" customWidth="1"/>
    <col min="1031" max="1035" width="9.140625" style="3"/>
    <col min="1036" max="1036" width="10.28515625" style="3" customWidth="1"/>
    <col min="1037" max="1038" width="9.140625" style="3"/>
    <col min="1039" max="1040" width="0" style="3" hidden="1" customWidth="1"/>
    <col min="1041" max="1047" width="9.140625" style="3"/>
    <col min="1048" max="1048" width="7.5703125" style="3" customWidth="1"/>
    <col min="1049" max="1051" width="9.140625" style="3"/>
    <col min="1052" max="1052" width="10.85546875" style="3" customWidth="1"/>
    <col min="1053" max="1053" width="13.42578125" style="3" customWidth="1"/>
    <col min="1054" max="1279" width="9.140625" style="3"/>
    <col min="1280" max="1280" width="5.140625" style="3" customWidth="1"/>
    <col min="1281" max="1281" width="24.85546875" style="3" customWidth="1"/>
    <col min="1282" max="1282" width="19.140625" style="3" customWidth="1"/>
    <col min="1283" max="1285" width="9.140625" style="3"/>
    <col min="1286" max="1286" width="11.42578125" style="3" customWidth="1"/>
    <col min="1287" max="1291" width="9.140625" style="3"/>
    <col min="1292" max="1292" width="10.28515625" style="3" customWidth="1"/>
    <col min="1293" max="1294" width="9.140625" style="3"/>
    <col min="1295" max="1296" width="0" style="3" hidden="1" customWidth="1"/>
    <col min="1297" max="1303" width="9.140625" style="3"/>
    <col min="1304" max="1304" width="7.5703125" style="3" customWidth="1"/>
    <col min="1305" max="1307" width="9.140625" style="3"/>
    <col min="1308" max="1308" width="10.85546875" style="3" customWidth="1"/>
    <col min="1309" max="1309" width="13.42578125" style="3" customWidth="1"/>
    <col min="1310" max="1535" width="9.140625" style="3"/>
    <col min="1536" max="1536" width="5.140625" style="3" customWidth="1"/>
    <col min="1537" max="1537" width="24.85546875" style="3" customWidth="1"/>
    <col min="1538" max="1538" width="19.140625" style="3" customWidth="1"/>
    <col min="1539" max="1541" width="9.140625" style="3"/>
    <col min="1542" max="1542" width="11.42578125" style="3" customWidth="1"/>
    <col min="1543" max="1547" width="9.140625" style="3"/>
    <col min="1548" max="1548" width="10.28515625" style="3" customWidth="1"/>
    <col min="1549" max="1550" width="9.140625" style="3"/>
    <col min="1551" max="1552" width="0" style="3" hidden="1" customWidth="1"/>
    <col min="1553" max="1559" width="9.140625" style="3"/>
    <col min="1560" max="1560" width="7.5703125" style="3" customWidth="1"/>
    <col min="1561" max="1563" width="9.140625" style="3"/>
    <col min="1564" max="1564" width="10.85546875" style="3" customWidth="1"/>
    <col min="1565" max="1565" width="13.42578125" style="3" customWidth="1"/>
    <col min="1566" max="1791" width="9.140625" style="3"/>
    <col min="1792" max="1792" width="5.140625" style="3" customWidth="1"/>
    <col min="1793" max="1793" width="24.85546875" style="3" customWidth="1"/>
    <col min="1794" max="1794" width="19.140625" style="3" customWidth="1"/>
    <col min="1795" max="1797" width="9.140625" style="3"/>
    <col min="1798" max="1798" width="11.42578125" style="3" customWidth="1"/>
    <col min="1799" max="1803" width="9.140625" style="3"/>
    <col min="1804" max="1804" width="10.28515625" style="3" customWidth="1"/>
    <col min="1805" max="1806" width="9.140625" style="3"/>
    <col min="1807" max="1808" width="0" style="3" hidden="1" customWidth="1"/>
    <col min="1809" max="1815" width="9.140625" style="3"/>
    <col min="1816" max="1816" width="7.5703125" style="3" customWidth="1"/>
    <col min="1817" max="1819" width="9.140625" style="3"/>
    <col min="1820" max="1820" width="10.85546875" style="3" customWidth="1"/>
    <col min="1821" max="1821" width="13.42578125" style="3" customWidth="1"/>
    <col min="1822" max="2047" width="9.140625" style="3"/>
    <col min="2048" max="2048" width="5.140625" style="3" customWidth="1"/>
    <col min="2049" max="2049" width="24.85546875" style="3" customWidth="1"/>
    <col min="2050" max="2050" width="19.140625" style="3" customWidth="1"/>
    <col min="2051" max="2053" width="9.140625" style="3"/>
    <col min="2054" max="2054" width="11.42578125" style="3" customWidth="1"/>
    <col min="2055" max="2059" width="9.140625" style="3"/>
    <col min="2060" max="2060" width="10.28515625" style="3" customWidth="1"/>
    <col min="2061" max="2062" width="9.140625" style="3"/>
    <col min="2063" max="2064" width="0" style="3" hidden="1" customWidth="1"/>
    <col min="2065" max="2071" width="9.140625" style="3"/>
    <col min="2072" max="2072" width="7.5703125" style="3" customWidth="1"/>
    <col min="2073" max="2075" width="9.140625" style="3"/>
    <col min="2076" max="2076" width="10.85546875" style="3" customWidth="1"/>
    <col min="2077" max="2077" width="13.42578125" style="3" customWidth="1"/>
    <col min="2078" max="2303" width="9.140625" style="3"/>
    <col min="2304" max="2304" width="5.140625" style="3" customWidth="1"/>
    <col min="2305" max="2305" width="24.85546875" style="3" customWidth="1"/>
    <col min="2306" max="2306" width="19.140625" style="3" customWidth="1"/>
    <col min="2307" max="2309" width="9.140625" style="3"/>
    <col min="2310" max="2310" width="11.42578125" style="3" customWidth="1"/>
    <col min="2311" max="2315" width="9.140625" style="3"/>
    <col min="2316" max="2316" width="10.28515625" style="3" customWidth="1"/>
    <col min="2317" max="2318" width="9.140625" style="3"/>
    <col min="2319" max="2320" width="0" style="3" hidden="1" customWidth="1"/>
    <col min="2321" max="2327" width="9.140625" style="3"/>
    <col min="2328" max="2328" width="7.5703125" style="3" customWidth="1"/>
    <col min="2329" max="2331" width="9.140625" style="3"/>
    <col min="2332" max="2332" width="10.85546875" style="3" customWidth="1"/>
    <col min="2333" max="2333" width="13.42578125" style="3" customWidth="1"/>
    <col min="2334" max="2559" width="9.140625" style="3"/>
    <col min="2560" max="2560" width="5.140625" style="3" customWidth="1"/>
    <col min="2561" max="2561" width="24.85546875" style="3" customWidth="1"/>
    <col min="2562" max="2562" width="19.140625" style="3" customWidth="1"/>
    <col min="2563" max="2565" width="9.140625" style="3"/>
    <col min="2566" max="2566" width="11.42578125" style="3" customWidth="1"/>
    <col min="2567" max="2571" width="9.140625" style="3"/>
    <col min="2572" max="2572" width="10.28515625" style="3" customWidth="1"/>
    <col min="2573" max="2574" width="9.140625" style="3"/>
    <col min="2575" max="2576" width="0" style="3" hidden="1" customWidth="1"/>
    <col min="2577" max="2583" width="9.140625" style="3"/>
    <col min="2584" max="2584" width="7.5703125" style="3" customWidth="1"/>
    <col min="2585" max="2587" width="9.140625" style="3"/>
    <col min="2588" max="2588" width="10.85546875" style="3" customWidth="1"/>
    <col min="2589" max="2589" width="13.42578125" style="3" customWidth="1"/>
    <col min="2590" max="2815" width="9.140625" style="3"/>
    <col min="2816" max="2816" width="5.140625" style="3" customWidth="1"/>
    <col min="2817" max="2817" width="24.85546875" style="3" customWidth="1"/>
    <col min="2818" max="2818" width="19.140625" style="3" customWidth="1"/>
    <col min="2819" max="2821" width="9.140625" style="3"/>
    <col min="2822" max="2822" width="11.42578125" style="3" customWidth="1"/>
    <col min="2823" max="2827" width="9.140625" style="3"/>
    <col min="2828" max="2828" width="10.28515625" style="3" customWidth="1"/>
    <col min="2829" max="2830" width="9.140625" style="3"/>
    <col min="2831" max="2832" width="0" style="3" hidden="1" customWidth="1"/>
    <col min="2833" max="2839" width="9.140625" style="3"/>
    <col min="2840" max="2840" width="7.5703125" style="3" customWidth="1"/>
    <col min="2841" max="2843" width="9.140625" style="3"/>
    <col min="2844" max="2844" width="10.85546875" style="3" customWidth="1"/>
    <col min="2845" max="2845" width="13.42578125" style="3" customWidth="1"/>
    <col min="2846" max="3071" width="9.140625" style="3"/>
    <col min="3072" max="3072" width="5.140625" style="3" customWidth="1"/>
    <col min="3073" max="3073" width="24.85546875" style="3" customWidth="1"/>
    <col min="3074" max="3074" width="19.140625" style="3" customWidth="1"/>
    <col min="3075" max="3077" width="9.140625" style="3"/>
    <col min="3078" max="3078" width="11.42578125" style="3" customWidth="1"/>
    <col min="3079" max="3083" width="9.140625" style="3"/>
    <col min="3084" max="3084" width="10.28515625" style="3" customWidth="1"/>
    <col min="3085" max="3086" width="9.140625" style="3"/>
    <col min="3087" max="3088" width="0" style="3" hidden="1" customWidth="1"/>
    <col min="3089" max="3095" width="9.140625" style="3"/>
    <col min="3096" max="3096" width="7.5703125" style="3" customWidth="1"/>
    <col min="3097" max="3099" width="9.140625" style="3"/>
    <col min="3100" max="3100" width="10.85546875" style="3" customWidth="1"/>
    <col min="3101" max="3101" width="13.42578125" style="3" customWidth="1"/>
    <col min="3102" max="3327" width="9.140625" style="3"/>
    <col min="3328" max="3328" width="5.140625" style="3" customWidth="1"/>
    <col min="3329" max="3329" width="24.85546875" style="3" customWidth="1"/>
    <col min="3330" max="3330" width="19.140625" style="3" customWidth="1"/>
    <col min="3331" max="3333" width="9.140625" style="3"/>
    <col min="3334" max="3334" width="11.42578125" style="3" customWidth="1"/>
    <col min="3335" max="3339" width="9.140625" style="3"/>
    <col min="3340" max="3340" width="10.28515625" style="3" customWidth="1"/>
    <col min="3341" max="3342" width="9.140625" style="3"/>
    <col min="3343" max="3344" width="0" style="3" hidden="1" customWidth="1"/>
    <col min="3345" max="3351" width="9.140625" style="3"/>
    <col min="3352" max="3352" width="7.5703125" style="3" customWidth="1"/>
    <col min="3353" max="3355" width="9.140625" style="3"/>
    <col min="3356" max="3356" width="10.85546875" style="3" customWidth="1"/>
    <col min="3357" max="3357" width="13.42578125" style="3" customWidth="1"/>
    <col min="3358" max="3583" width="9.140625" style="3"/>
    <col min="3584" max="3584" width="5.140625" style="3" customWidth="1"/>
    <col min="3585" max="3585" width="24.85546875" style="3" customWidth="1"/>
    <col min="3586" max="3586" width="19.140625" style="3" customWidth="1"/>
    <col min="3587" max="3589" width="9.140625" style="3"/>
    <col min="3590" max="3590" width="11.42578125" style="3" customWidth="1"/>
    <col min="3591" max="3595" width="9.140625" style="3"/>
    <col min="3596" max="3596" width="10.28515625" style="3" customWidth="1"/>
    <col min="3597" max="3598" width="9.140625" style="3"/>
    <col min="3599" max="3600" width="0" style="3" hidden="1" customWidth="1"/>
    <col min="3601" max="3607" width="9.140625" style="3"/>
    <col min="3608" max="3608" width="7.5703125" style="3" customWidth="1"/>
    <col min="3609" max="3611" width="9.140625" style="3"/>
    <col min="3612" max="3612" width="10.85546875" style="3" customWidth="1"/>
    <col min="3613" max="3613" width="13.42578125" style="3" customWidth="1"/>
    <col min="3614" max="3839" width="9.140625" style="3"/>
    <col min="3840" max="3840" width="5.140625" style="3" customWidth="1"/>
    <col min="3841" max="3841" width="24.85546875" style="3" customWidth="1"/>
    <col min="3842" max="3842" width="19.140625" style="3" customWidth="1"/>
    <col min="3843" max="3845" width="9.140625" style="3"/>
    <col min="3846" max="3846" width="11.42578125" style="3" customWidth="1"/>
    <col min="3847" max="3851" width="9.140625" style="3"/>
    <col min="3852" max="3852" width="10.28515625" style="3" customWidth="1"/>
    <col min="3853" max="3854" width="9.140625" style="3"/>
    <col min="3855" max="3856" width="0" style="3" hidden="1" customWidth="1"/>
    <col min="3857" max="3863" width="9.140625" style="3"/>
    <col min="3864" max="3864" width="7.5703125" style="3" customWidth="1"/>
    <col min="3865" max="3867" width="9.140625" style="3"/>
    <col min="3868" max="3868" width="10.85546875" style="3" customWidth="1"/>
    <col min="3869" max="3869" width="13.42578125" style="3" customWidth="1"/>
    <col min="3870" max="4095" width="9.140625" style="3"/>
    <col min="4096" max="4096" width="5.140625" style="3" customWidth="1"/>
    <col min="4097" max="4097" width="24.85546875" style="3" customWidth="1"/>
    <col min="4098" max="4098" width="19.140625" style="3" customWidth="1"/>
    <col min="4099" max="4101" width="9.140625" style="3"/>
    <col min="4102" max="4102" width="11.42578125" style="3" customWidth="1"/>
    <col min="4103" max="4107" width="9.140625" style="3"/>
    <col min="4108" max="4108" width="10.28515625" style="3" customWidth="1"/>
    <col min="4109" max="4110" width="9.140625" style="3"/>
    <col min="4111" max="4112" width="0" style="3" hidden="1" customWidth="1"/>
    <col min="4113" max="4119" width="9.140625" style="3"/>
    <col min="4120" max="4120" width="7.5703125" style="3" customWidth="1"/>
    <col min="4121" max="4123" width="9.140625" style="3"/>
    <col min="4124" max="4124" width="10.85546875" style="3" customWidth="1"/>
    <col min="4125" max="4125" width="13.42578125" style="3" customWidth="1"/>
    <col min="4126" max="4351" width="9.140625" style="3"/>
    <col min="4352" max="4352" width="5.140625" style="3" customWidth="1"/>
    <col min="4353" max="4353" width="24.85546875" style="3" customWidth="1"/>
    <col min="4354" max="4354" width="19.140625" style="3" customWidth="1"/>
    <col min="4355" max="4357" width="9.140625" style="3"/>
    <col min="4358" max="4358" width="11.42578125" style="3" customWidth="1"/>
    <col min="4359" max="4363" width="9.140625" style="3"/>
    <col min="4364" max="4364" width="10.28515625" style="3" customWidth="1"/>
    <col min="4365" max="4366" width="9.140625" style="3"/>
    <col min="4367" max="4368" width="0" style="3" hidden="1" customWidth="1"/>
    <col min="4369" max="4375" width="9.140625" style="3"/>
    <col min="4376" max="4376" width="7.5703125" style="3" customWidth="1"/>
    <col min="4377" max="4379" width="9.140625" style="3"/>
    <col min="4380" max="4380" width="10.85546875" style="3" customWidth="1"/>
    <col min="4381" max="4381" width="13.42578125" style="3" customWidth="1"/>
    <col min="4382" max="4607" width="9.140625" style="3"/>
    <col min="4608" max="4608" width="5.140625" style="3" customWidth="1"/>
    <col min="4609" max="4609" width="24.85546875" style="3" customWidth="1"/>
    <col min="4610" max="4610" width="19.140625" style="3" customWidth="1"/>
    <col min="4611" max="4613" width="9.140625" style="3"/>
    <col min="4614" max="4614" width="11.42578125" style="3" customWidth="1"/>
    <col min="4615" max="4619" width="9.140625" style="3"/>
    <col min="4620" max="4620" width="10.28515625" style="3" customWidth="1"/>
    <col min="4621" max="4622" width="9.140625" style="3"/>
    <col min="4623" max="4624" width="0" style="3" hidden="1" customWidth="1"/>
    <col min="4625" max="4631" width="9.140625" style="3"/>
    <col min="4632" max="4632" width="7.5703125" style="3" customWidth="1"/>
    <col min="4633" max="4635" width="9.140625" style="3"/>
    <col min="4636" max="4636" width="10.85546875" style="3" customWidth="1"/>
    <col min="4637" max="4637" width="13.42578125" style="3" customWidth="1"/>
    <col min="4638" max="4863" width="9.140625" style="3"/>
    <col min="4864" max="4864" width="5.140625" style="3" customWidth="1"/>
    <col min="4865" max="4865" width="24.85546875" style="3" customWidth="1"/>
    <col min="4866" max="4866" width="19.140625" style="3" customWidth="1"/>
    <col min="4867" max="4869" width="9.140625" style="3"/>
    <col min="4870" max="4870" width="11.42578125" style="3" customWidth="1"/>
    <col min="4871" max="4875" width="9.140625" style="3"/>
    <col min="4876" max="4876" width="10.28515625" style="3" customWidth="1"/>
    <col min="4877" max="4878" width="9.140625" style="3"/>
    <col min="4879" max="4880" width="0" style="3" hidden="1" customWidth="1"/>
    <col min="4881" max="4887" width="9.140625" style="3"/>
    <col min="4888" max="4888" width="7.5703125" style="3" customWidth="1"/>
    <col min="4889" max="4891" width="9.140625" style="3"/>
    <col min="4892" max="4892" width="10.85546875" style="3" customWidth="1"/>
    <col min="4893" max="4893" width="13.42578125" style="3" customWidth="1"/>
    <col min="4894" max="5119" width="9.140625" style="3"/>
    <col min="5120" max="5120" width="5.140625" style="3" customWidth="1"/>
    <col min="5121" max="5121" width="24.85546875" style="3" customWidth="1"/>
    <col min="5122" max="5122" width="19.140625" style="3" customWidth="1"/>
    <col min="5123" max="5125" width="9.140625" style="3"/>
    <col min="5126" max="5126" width="11.42578125" style="3" customWidth="1"/>
    <col min="5127" max="5131" width="9.140625" style="3"/>
    <col min="5132" max="5132" width="10.28515625" style="3" customWidth="1"/>
    <col min="5133" max="5134" width="9.140625" style="3"/>
    <col min="5135" max="5136" width="0" style="3" hidden="1" customWidth="1"/>
    <col min="5137" max="5143" width="9.140625" style="3"/>
    <col min="5144" max="5144" width="7.5703125" style="3" customWidth="1"/>
    <col min="5145" max="5147" width="9.140625" style="3"/>
    <col min="5148" max="5148" width="10.85546875" style="3" customWidth="1"/>
    <col min="5149" max="5149" width="13.42578125" style="3" customWidth="1"/>
    <col min="5150" max="5375" width="9.140625" style="3"/>
    <col min="5376" max="5376" width="5.140625" style="3" customWidth="1"/>
    <col min="5377" max="5377" width="24.85546875" style="3" customWidth="1"/>
    <col min="5378" max="5378" width="19.140625" style="3" customWidth="1"/>
    <col min="5379" max="5381" width="9.140625" style="3"/>
    <col min="5382" max="5382" width="11.42578125" style="3" customWidth="1"/>
    <col min="5383" max="5387" width="9.140625" style="3"/>
    <col min="5388" max="5388" width="10.28515625" style="3" customWidth="1"/>
    <col min="5389" max="5390" width="9.140625" style="3"/>
    <col min="5391" max="5392" width="0" style="3" hidden="1" customWidth="1"/>
    <col min="5393" max="5399" width="9.140625" style="3"/>
    <col min="5400" max="5400" width="7.5703125" style="3" customWidth="1"/>
    <col min="5401" max="5403" width="9.140625" style="3"/>
    <col min="5404" max="5404" width="10.85546875" style="3" customWidth="1"/>
    <col min="5405" max="5405" width="13.42578125" style="3" customWidth="1"/>
    <col min="5406" max="5631" width="9.140625" style="3"/>
    <col min="5632" max="5632" width="5.140625" style="3" customWidth="1"/>
    <col min="5633" max="5633" width="24.85546875" style="3" customWidth="1"/>
    <col min="5634" max="5634" width="19.140625" style="3" customWidth="1"/>
    <col min="5635" max="5637" width="9.140625" style="3"/>
    <col min="5638" max="5638" width="11.42578125" style="3" customWidth="1"/>
    <col min="5639" max="5643" width="9.140625" style="3"/>
    <col min="5644" max="5644" width="10.28515625" style="3" customWidth="1"/>
    <col min="5645" max="5646" width="9.140625" style="3"/>
    <col min="5647" max="5648" width="0" style="3" hidden="1" customWidth="1"/>
    <col min="5649" max="5655" width="9.140625" style="3"/>
    <col min="5656" max="5656" width="7.5703125" style="3" customWidth="1"/>
    <col min="5657" max="5659" width="9.140625" style="3"/>
    <col min="5660" max="5660" width="10.85546875" style="3" customWidth="1"/>
    <col min="5661" max="5661" width="13.42578125" style="3" customWidth="1"/>
    <col min="5662" max="5887" width="9.140625" style="3"/>
    <col min="5888" max="5888" width="5.140625" style="3" customWidth="1"/>
    <col min="5889" max="5889" width="24.85546875" style="3" customWidth="1"/>
    <col min="5890" max="5890" width="19.140625" style="3" customWidth="1"/>
    <col min="5891" max="5893" width="9.140625" style="3"/>
    <col min="5894" max="5894" width="11.42578125" style="3" customWidth="1"/>
    <col min="5895" max="5899" width="9.140625" style="3"/>
    <col min="5900" max="5900" width="10.28515625" style="3" customWidth="1"/>
    <col min="5901" max="5902" width="9.140625" style="3"/>
    <col min="5903" max="5904" width="0" style="3" hidden="1" customWidth="1"/>
    <col min="5905" max="5911" width="9.140625" style="3"/>
    <col min="5912" max="5912" width="7.5703125" style="3" customWidth="1"/>
    <col min="5913" max="5915" width="9.140625" style="3"/>
    <col min="5916" max="5916" width="10.85546875" style="3" customWidth="1"/>
    <col min="5917" max="5917" width="13.42578125" style="3" customWidth="1"/>
    <col min="5918" max="6143" width="9.140625" style="3"/>
    <col min="6144" max="6144" width="5.140625" style="3" customWidth="1"/>
    <col min="6145" max="6145" width="24.85546875" style="3" customWidth="1"/>
    <col min="6146" max="6146" width="19.140625" style="3" customWidth="1"/>
    <col min="6147" max="6149" width="9.140625" style="3"/>
    <col min="6150" max="6150" width="11.42578125" style="3" customWidth="1"/>
    <col min="6151" max="6155" width="9.140625" style="3"/>
    <col min="6156" max="6156" width="10.28515625" style="3" customWidth="1"/>
    <col min="6157" max="6158" width="9.140625" style="3"/>
    <col min="6159" max="6160" width="0" style="3" hidden="1" customWidth="1"/>
    <col min="6161" max="6167" width="9.140625" style="3"/>
    <col min="6168" max="6168" width="7.5703125" style="3" customWidth="1"/>
    <col min="6169" max="6171" width="9.140625" style="3"/>
    <col min="6172" max="6172" width="10.85546875" style="3" customWidth="1"/>
    <col min="6173" max="6173" width="13.42578125" style="3" customWidth="1"/>
    <col min="6174" max="6399" width="9.140625" style="3"/>
    <col min="6400" max="6400" width="5.140625" style="3" customWidth="1"/>
    <col min="6401" max="6401" width="24.85546875" style="3" customWidth="1"/>
    <col min="6402" max="6402" width="19.140625" style="3" customWidth="1"/>
    <col min="6403" max="6405" width="9.140625" style="3"/>
    <col min="6406" max="6406" width="11.42578125" style="3" customWidth="1"/>
    <col min="6407" max="6411" width="9.140625" style="3"/>
    <col min="6412" max="6412" width="10.28515625" style="3" customWidth="1"/>
    <col min="6413" max="6414" width="9.140625" style="3"/>
    <col min="6415" max="6416" width="0" style="3" hidden="1" customWidth="1"/>
    <col min="6417" max="6423" width="9.140625" style="3"/>
    <col min="6424" max="6424" width="7.5703125" style="3" customWidth="1"/>
    <col min="6425" max="6427" width="9.140625" style="3"/>
    <col min="6428" max="6428" width="10.85546875" style="3" customWidth="1"/>
    <col min="6429" max="6429" width="13.42578125" style="3" customWidth="1"/>
    <col min="6430" max="6655" width="9.140625" style="3"/>
    <col min="6656" max="6656" width="5.140625" style="3" customWidth="1"/>
    <col min="6657" max="6657" width="24.85546875" style="3" customWidth="1"/>
    <col min="6658" max="6658" width="19.140625" style="3" customWidth="1"/>
    <col min="6659" max="6661" width="9.140625" style="3"/>
    <col min="6662" max="6662" width="11.42578125" style="3" customWidth="1"/>
    <col min="6663" max="6667" width="9.140625" style="3"/>
    <col min="6668" max="6668" width="10.28515625" style="3" customWidth="1"/>
    <col min="6669" max="6670" width="9.140625" style="3"/>
    <col min="6671" max="6672" width="0" style="3" hidden="1" customWidth="1"/>
    <col min="6673" max="6679" width="9.140625" style="3"/>
    <col min="6680" max="6680" width="7.5703125" style="3" customWidth="1"/>
    <col min="6681" max="6683" width="9.140625" style="3"/>
    <col min="6684" max="6684" width="10.85546875" style="3" customWidth="1"/>
    <col min="6685" max="6685" width="13.42578125" style="3" customWidth="1"/>
    <col min="6686" max="6911" width="9.140625" style="3"/>
    <col min="6912" max="6912" width="5.140625" style="3" customWidth="1"/>
    <col min="6913" max="6913" width="24.85546875" style="3" customWidth="1"/>
    <col min="6914" max="6914" width="19.140625" style="3" customWidth="1"/>
    <col min="6915" max="6917" width="9.140625" style="3"/>
    <col min="6918" max="6918" width="11.42578125" style="3" customWidth="1"/>
    <col min="6919" max="6923" width="9.140625" style="3"/>
    <col min="6924" max="6924" width="10.28515625" style="3" customWidth="1"/>
    <col min="6925" max="6926" width="9.140625" style="3"/>
    <col min="6927" max="6928" width="0" style="3" hidden="1" customWidth="1"/>
    <col min="6929" max="6935" width="9.140625" style="3"/>
    <col min="6936" max="6936" width="7.5703125" style="3" customWidth="1"/>
    <col min="6937" max="6939" width="9.140625" style="3"/>
    <col min="6940" max="6940" width="10.85546875" style="3" customWidth="1"/>
    <col min="6941" max="6941" width="13.42578125" style="3" customWidth="1"/>
    <col min="6942" max="7167" width="9.140625" style="3"/>
    <col min="7168" max="7168" width="5.140625" style="3" customWidth="1"/>
    <col min="7169" max="7169" width="24.85546875" style="3" customWidth="1"/>
    <col min="7170" max="7170" width="19.140625" style="3" customWidth="1"/>
    <col min="7171" max="7173" width="9.140625" style="3"/>
    <col min="7174" max="7174" width="11.42578125" style="3" customWidth="1"/>
    <col min="7175" max="7179" width="9.140625" style="3"/>
    <col min="7180" max="7180" width="10.28515625" style="3" customWidth="1"/>
    <col min="7181" max="7182" width="9.140625" style="3"/>
    <col min="7183" max="7184" width="0" style="3" hidden="1" customWidth="1"/>
    <col min="7185" max="7191" width="9.140625" style="3"/>
    <col min="7192" max="7192" width="7.5703125" style="3" customWidth="1"/>
    <col min="7193" max="7195" width="9.140625" style="3"/>
    <col min="7196" max="7196" width="10.85546875" style="3" customWidth="1"/>
    <col min="7197" max="7197" width="13.42578125" style="3" customWidth="1"/>
    <col min="7198" max="7423" width="9.140625" style="3"/>
    <col min="7424" max="7424" width="5.140625" style="3" customWidth="1"/>
    <col min="7425" max="7425" width="24.85546875" style="3" customWidth="1"/>
    <col min="7426" max="7426" width="19.140625" style="3" customWidth="1"/>
    <col min="7427" max="7429" width="9.140625" style="3"/>
    <col min="7430" max="7430" width="11.42578125" style="3" customWidth="1"/>
    <col min="7431" max="7435" width="9.140625" style="3"/>
    <col min="7436" max="7436" width="10.28515625" style="3" customWidth="1"/>
    <col min="7437" max="7438" width="9.140625" style="3"/>
    <col min="7439" max="7440" width="0" style="3" hidden="1" customWidth="1"/>
    <col min="7441" max="7447" width="9.140625" style="3"/>
    <col min="7448" max="7448" width="7.5703125" style="3" customWidth="1"/>
    <col min="7449" max="7451" width="9.140625" style="3"/>
    <col min="7452" max="7452" width="10.85546875" style="3" customWidth="1"/>
    <col min="7453" max="7453" width="13.42578125" style="3" customWidth="1"/>
    <col min="7454" max="7679" width="9.140625" style="3"/>
    <col min="7680" max="7680" width="5.140625" style="3" customWidth="1"/>
    <col min="7681" max="7681" width="24.85546875" style="3" customWidth="1"/>
    <col min="7682" max="7682" width="19.140625" style="3" customWidth="1"/>
    <col min="7683" max="7685" width="9.140625" style="3"/>
    <col min="7686" max="7686" width="11.42578125" style="3" customWidth="1"/>
    <col min="7687" max="7691" width="9.140625" style="3"/>
    <col min="7692" max="7692" width="10.28515625" style="3" customWidth="1"/>
    <col min="7693" max="7694" width="9.140625" style="3"/>
    <col min="7695" max="7696" width="0" style="3" hidden="1" customWidth="1"/>
    <col min="7697" max="7703" width="9.140625" style="3"/>
    <col min="7704" max="7704" width="7.5703125" style="3" customWidth="1"/>
    <col min="7705" max="7707" width="9.140625" style="3"/>
    <col min="7708" max="7708" width="10.85546875" style="3" customWidth="1"/>
    <col min="7709" max="7709" width="13.42578125" style="3" customWidth="1"/>
    <col min="7710" max="7935" width="9.140625" style="3"/>
    <col min="7936" max="7936" width="5.140625" style="3" customWidth="1"/>
    <col min="7937" max="7937" width="24.85546875" style="3" customWidth="1"/>
    <col min="7938" max="7938" width="19.140625" style="3" customWidth="1"/>
    <col min="7939" max="7941" width="9.140625" style="3"/>
    <col min="7942" max="7942" width="11.42578125" style="3" customWidth="1"/>
    <col min="7943" max="7947" width="9.140625" style="3"/>
    <col min="7948" max="7948" width="10.28515625" style="3" customWidth="1"/>
    <col min="7949" max="7950" width="9.140625" style="3"/>
    <col min="7951" max="7952" width="0" style="3" hidden="1" customWidth="1"/>
    <col min="7953" max="7959" width="9.140625" style="3"/>
    <col min="7960" max="7960" width="7.5703125" style="3" customWidth="1"/>
    <col min="7961" max="7963" width="9.140625" style="3"/>
    <col min="7964" max="7964" width="10.85546875" style="3" customWidth="1"/>
    <col min="7965" max="7965" width="13.42578125" style="3" customWidth="1"/>
    <col min="7966" max="8191" width="9.140625" style="3"/>
    <col min="8192" max="8192" width="5.140625" style="3" customWidth="1"/>
    <col min="8193" max="8193" width="24.85546875" style="3" customWidth="1"/>
    <col min="8194" max="8194" width="19.140625" style="3" customWidth="1"/>
    <col min="8195" max="8197" width="9.140625" style="3"/>
    <col min="8198" max="8198" width="11.42578125" style="3" customWidth="1"/>
    <col min="8199" max="8203" width="9.140625" style="3"/>
    <col min="8204" max="8204" width="10.28515625" style="3" customWidth="1"/>
    <col min="8205" max="8206" width="9.140625" style="3"/>
    <col min="8207" max="8208" width="0" style="3" hidden="1" customWidth="1"/>
    <col min="8209" max="8215" width="9.140625" style="3"/>
    <col min="8216" max="8216" width="7.5703125" style="3" customWidth="1"/>
    <col min="8217" max="8219" width="9.140625" style="3"/>
    <col min="8220" max="8220" width="10.85546875" style="3" customWidth="1"/>
    <col min="8221" max="8221" width="13.42578125" style="3" customWidth="1"/>
    <col min="8222" max="8447" width="9.140625" style="3"/>
    <col min="8448" max="8448" width="5.140625" style="3" customWidth="1"/>
    <col min="8449" max="8449" width="24.85546875" style="3" customWidth="1"/>
    <col min="8450" max="8450" width="19.140625" style="3" customWidth="1"/>
    <col min="8451" max="8453" width="9.140625" style="3"/>
    <col min="8454" max="8454" width="11.42578125" style="3" customWidth="1"/>
    <col min="8455" max="8459" width="9.140625" style="3"/>
    <col min="8460" max="8460" width="10.28515625" style="3" customWidth="1"/>
    <col min="8461" max="8462" width="9.140625" style="3"/>
    <col min="8463" max="8464" width="0" style="3" hidden="1" customWidth="1"/>
    <col min="8465" max="8471" width="9.140625" style="3"/>
    <col min="8472" max="8472" width="7.5703125" style="3" customWidth="1"/>
    <col min="8473" max="8475" width="9.140625" style="3"/>
    <col min="8476" max="8476" width="10.85546875" style="3" customWidth="1"/>
    <col min="8477" max="8477" width="13.42578125" style="3" customWidth="1"/>
    <col min="8478" max="8703" width="9.140625" style="3"/>
    <col min="8704" max="8704" width="5.140625" style="3" customWidth="1"/>
    <col min="8705" max="8705" width="24.85546875" style="3" customWidth="1"/>
    <col min="8706" max="8706" width="19.140625" style="3" customWidth="1"/>
    <col min="8707" max="8709" width="9.140625" style="3"/>
    <col min="8710" max="8710" width="11.42578125" style="3" customWidth="1"/>
    <col min="8711" max="8715" width="9.140625" style="3"/>
    <col min="8716" max="8716" width="10.28515625" style="3" customWidth="1"/>
    <col min="8717" max="8718" width="9.140625" style="3"/>
    <col min="8719" max="8720" width="0" style="3" hidden="1" customWidth="1"/>
    <col min="8721" max="8727" width="9.140625" style="3"/>
    <col min="8728" max="8728" width="7.5703125" style="3" customWidth="1"/>
    <col min="8729" max="8731" width="9.140625" style="3"/>
    <col min="8732" max="8732" width="10.85546875" style="3" customWidth="1"/>
    <col min="8733" max="8733" width="13.42578125" style="3" customWidth="1"/>
    <col min="8734" max="8959" width="9.140625" style="3"/>
    <col min="8960" max="8960" width="5.140625" style="3" customWidth="1"/>
    <col min="8961" max="8961" width="24.85546875" style="3" customWidth="1"/>
    <col min="8962" max="8962" width="19.140625" style="3" customWidth="1"/>
    <col min="8963" max="8965" width="9.140625" style="3"/>
    <col min="8966" max="8966" width="11.42578125" style="3" customWidth="1"/>
    <col min="8967" max="8971" width="9.140625" style="3"/>
    <col min="8972" max="8972" width="10.28515625" style="3" customWidth="1"/>
    <col min="8973" max="8974" width="9.140625" style="3"/>
    <col min="8975" max="8976" width="0" style="3" hidden="1" customWidth="1"/>
    <col min="8977" max="8983" width="9.140625" style="3"/>
    <col min="8984" max="8984" width="7.5703125" style="3" customWidth="1"/>
    <col min="8985" max="8987" width="9.140625" style="3"/>
    <col min="8988" max="8988" width="10.85546875" style="3" customWidth="1"/>
    <col min="8989" max="8989" width="13.42578125" style="3" customWidth="1"/>
    <col min="8990" max="9215" width="9.140625" style="3"/>
    <col min="9216" max="9216" width="5.140625" style="3" customWidth="1"/>
    <col min="9217" max="9217" width="24.85546875" style="3" customWidth="1"/>
    <col min="9218" max="9218" width="19.140625" style="3" customWidth="1"/>
    <col min="9219" max="9221" width="9.140625" style="3"/>
    <col min="9222" max="9222" width="11.42578125" style="3" customWidth="1"/>
    <col min="9223" max="9227" width="9.140625" style="3"/>
    <col min="9228" max="9228" width="10.28515625" style="3" customWidth="1"/>
    <col min="9229" max="9230" width="9.140625" style="3"/>
    <col min="9231" max="9232" width="0" style="3" hidden="1" customWidth="1"/>
    <col min="9233" max="9239" width="9.140625" style="3"/>
    <col min="9240" max="9240" width="7.5703125" style="3" customWidth="1"/>
    <col min="9241" max="9243" width="9.140625" style="3"/>
    <col min="9244" max="9244" width="10.85546875" style="3" customWidth="1"/>
    <col min="9245" max="9245" width="13.42578125" style="3" customWidth="1"/>
    <col min="9246" max="9471" width="9.140625" style="3"/>
    <col min="9472" max="9472" width="5.140625" style="3" customWidth="1"/>
    <col min="9473" max="9473" width="24.85546875" style="3" customWidth="1"/>
    <col min="9474" max="9474" width="19.140625" style="3" customWidth="1"/>
    <col min="9475" max="9477" width="9.140625" style="3"/>
    <col min="9478" max="9478" width="11.42578125" style="3" customWidth="1"/>
    <col min="9479" max="9483" width="9.140625" style="3"/>
    <col min="9484" max="9484" width="10.28515625" style="3" customWidth="1"/>
    <col min="9485" max="9486" width="9.140625" style="3"/>
    <col min="9487" max="9488" width="0" style="3" hidden="1" customWidth="1"/>
    <col min="9489" max="9495" width="9.140625" style="3"/>
    <col min="9496" max="9496" width="7.5703125" style="3" customWidth="1"/>
    <col min="9497" max="9499" width="9.140625" style="3"/>
    <col min="9500" max="9500" width="10.85546875" style="3" customWidth="1"/>
    <col min="9501" max="9501" width="13.42578125" style="3" customWidth="1"/>
    <col min="9502" max="9727" width="9.140625" style="3"/>
    <col min="9728" max="9728" width="5.140625" style="3" customWidth="1"/>
    <col min="9729" max="9729" width="24.85546875" style="3" customWidth="1"/>
    <col min="9730" max="9730" width="19.140625" style="3" customWidth="1"/>
    <col min="9731" max="9733" width="9.140625" style="3"/>
    <col min="9734" max="9734" width="11.42578125" style="3" customWidth="1"/>
    <col min="9735" max="9739" width="9.140625" style="3"/>
    <col min="9740" max="9740" width="10.28515625" style="3" customWidth="1"/>
    <col min="9741" max="9742" width="9.140625" style="3"/>
    <col min="9743" max="9744" width="0" style="3" hidden="1" customWidth="1"/>
    <col min="9745" max="9751" width="9.140625" style="3"/>
    <col min="9752" max="9752" width="7.5703125" style="3" customWidth="1"/>
    <col min="9753" max="9755" width="9.140625" style="3"/>
    <col min="9756" max="9756" width="10.85546875" style="3" customWidth="1"/>
    <col min="9757" max="9757" width="13.42578125" style="3" customWidth="1"/>
    <col min="9758" max="9983" width="9.140625" style="3"/>
    <col min="9984" max="9984" width="5.140625" style="3" customWidth="1"/>
    <col min="9985" max="9985" width="24.85546875" style="3" customWidth="1"/>
    <col min="9986" max="9986" width="19.140625" style="3" customWidth="1"/>
    <col min="9987" max="9989" width="9.140625" style="3"/>
    <col min="9990" max="9990" width="11.42578125" style="3" customWidth="1"/>
    <col min="9991" max="9995" width="9.140625" style="3"/>
    <col min="9996" max="9996" width="10.28515625" style="3" customWidth="1"/>
    <col min="9997" max="9998" width="9.140625" style="3"/>
    <col min="9999" max="10000" width="0" style="3" hidden="1" customWidth="1"/>
    <col min="10001" max="10007" width="9.140625" style="3"/>
    <col min="10008" max="10008" width="7.5703125" style="3" customWidth="1"/>
    <col min="10009" max="10011" width="9.140625" style="3"/>
    <col min="10012" max="10012" width="10.85546875" style="3" customWidth="1"/>
    <col min="10013" max="10013" width="13.42578125" style="3" customWidth="1"/>
    <col min="10014" max="10239" width="9.140625" style="3"/>
    <col min="10240" max="10240" width="5.140625" style="3" customWidth="1"/>
    <col min="10241" max="10241" width="24.85546875" style="3" customWidth="1"/>
    <col min="10242" max="10242" width="19.140625" style="3" customWidth="1"/>
    <col min="10243" max="10245" width="9.140625" style="3"/>
    <col min="10246" max="10246" width="11.42578125" style="3" customWidth="1"/>
    <col min="10247" max="10251" width="9.140625" style="3"/>
    <col min="10252" max="10252" width="10.28515625" style="3" customWidth="1"/>
    <col min="10253" max="10254" width="9.140625" style="3"/>
    <col min="10255" max="10256" width="0" style="3" hidden="1" customWidth="1"/>
    <col min="10257" max="10263" width="9.140625" style="3"/>
    <col min="10264" max="10264" width="7.5703125" style="3" customWidth="1"/>
    <col min="10265" max="10267" width="9.140625" style="3"/>
    <col min="10268" max="10268" width="10.85546875" style="3" customWidth="1"/>
    <col min="10269" max="10269" width="13.42578125" style="3" customWidth="1"/>
    <col min="10270" max="10495" width="9.140625" style="3"/>
    <col min="10496" max="10496" width="5.140625" style="3" customWidth="1"/>
    <col min="10497" max="10497" width="24.85546875" style="3" customWidth="1"/>
    <col min="10498" max="10498" width="19.140625" style="3" customWidth="1"/>
    <col min="10499" max="10501" width="9.140625" style="3"/>
    <col min="10502" max="10502" width="11.42578125" style="3" customWidth="1"/>
    <col min="10503" max="10507" width="9.140625" style="3"/>
    <col min="10508" max="10508" width="10.28515625" style="3" customWidth="1"/>
    <col min="10509" max="10510" width="9.140625" style="3"/>
    <col min="10511" max="10512" width="0" style="3" hidden="1" customWidth="1"/>
    <col min="10513" max="10519" width="9.140625" style="3"/>
    <col min="10520" max="10520" width="7.5703125" style="3" customWidth="1"/>
    <col min="10521" max="10523" width="9.140625" style="3"/>
    <col min="10524" max="10524" width="10.85546875" style="3" customWidth="1"/>
    <col min="10525" max="10525" width="13.42578125" style="3" customWidth="1"/>
    <col min="10526" max="10751" width="9.140625" style="3"/>
    <col min="10752" max="10752" width="5.140625" style="3" customWidth="1"/>
    <col min="10753" max="10753" width="24.85546875" style="3" customWidth="1"/>
    <col min="10754" max="10754" width="19.140625" style="3" customWidth="1"/>
    <col min="10755" max="10757" width="9.140625" style="3"/>
    <col min="10758" max="10758" width="11.42578125" style="3" customWidth="1"/>
    <col min="10759" max="10763" width="9.140625" style="3"/>
    <col min="10764" max="10764" width="10.28515625" style="3" customWidth="1"/>
    <col min="10765" max="10766" width="9.140625" style="3"/>
    <col min="10767" max="10768" width="0" style="3" hidden="1" customWidth="1"/>
    <col min="10769" max="10775" width="9.140625" style="3"/>
    <col min="10776" max="10776" width="7.5703125" style="3" customWidth="1"/>
    <col min="10777" max="10779" width="9.140625" style="3"/>
    <col min="10780" max="10780" width="10.85546875" style="3" customWidth="1"/>
    <col min="10781" max="10781" width="13.42578125" style="3" customWidth="1"/>
    <col min="10782" max="11007" width="9.140625" style="3"/>
    <col min="11008" max="11008" width="5.140625" style="3" customWidth="1"/>
    <col min="11009" max="11009" width="24.85546875" style="3" customWidth="1"/>
    <col min="11010" max="11010" width="19.140625" style="3" customWidth="1"/>
    <col min="11011" max="11013" width="9.140625" style="3"/>
    <col min="11014" max="11014" width="11.42578125" style="3" customWidth="1"/>
    <col min="11015" max="11019" width="9.140625" style="3"/>
    <col min="11020" max="11020" width="10.28515625" style="3" customWidth="1"/>
    <col min="11021" max="11022" width="9.140625" style="3"/>
    <col min="11023" max="11024" width="0" style="3" hidden="1" customWidth="1"/>
    <col min="11025" max="11031" width="9.140625" style="3"/>
    <col min="11032" max="11032" width="7.5703125" style="3" customWidth="1"/>
    <col min="11033" max="11035" width="9.140625" style="3"/>
    <col min="11036" max="11036" width="10.85546875" style="3" customWidth="1"/>
    <col min="11037" max="11037" width="13.42578125" style="3" customWidth="1"/>
    <col min="11038" max="11263" width="9.140625" style="3"/>
    <col min="11264" max="11264" width="5.140625" style="3" customWidth="1"/>
    <col min="11265" max="11265" width="24.85546875" style="3" customWidth="1"/>
    <col min="11266" max="11266" width="19.140625" style="3" customWidth="1"/>
    <col min="11267" max="11269" width="9.140625" style="3"/>
    <col min="11270" max="11270" width="11.42578125" style="3" customWidth="1"/>
    <col min="11271" max="11275" width="9.140625" style="3"/>
    <col min="11276" max="11276" width="10.28515625" style="3" customWidth="1"/>
    <col min="11277" max="11278" width="9.140625" style="3"/>
    <col min="11279" max="11280" width="0" style="3" hidden="1" customWidth="1"/>
    <col min="11281" max="11287" width="9.140625" style="3"/>
    <col min="11288" max="11288" width="7.5703125" style="3" customWidth="1"/>
    <col min="11289" max="11291" width="9.140625" style="3"/>
    <col min="11292" max="11292" width="10.85546875" style="3" customWidth="1"/>
    <col min="11293" max="11293" width="13.42578125" style="3" customWidth="1"/>
    <col min="11294" max="11519" width="9.140625" style="3"/>
    <col min="11520" max="11520" width="5.140625" style="3" customWidth="1"/>
    <col min="11521" max="11521" width="24.85546875" style="3" customWidth="1"/>
    <col min="11522" max="11522" width="19.140625" style="3" customWidth="1"/>
    <col min="11523" max="11525" width="9.140625" style="3"/>
    <col min="11526" max="11526" width="11.42578125" style="3" customWidth="1"/>
    <col min="11527" max="11531" width="9.140625" style="3"/>
    <col min="11532" max="11532" width="10.28515625" style="3" customWidth="1"/>
    <col min="11533" max="11534" width="9.140625" style="3"/>
    <col min="11535" max="11536" width="0" style="3" hidden="1" customWidth="1"/>
    <col min="11537" max="11543" width="9.140625" style="3"/>
    <col min="11544" max="11544" width="7.5703125" style="3" customWidth="1"/>
    <col min="11545" max="11547" width="9.140625" style="3"/>
    <col min="11548" max="11548" width="10.85546875" style="3" customWidth="1"/>
    <col min="11549" max="11549" width="13.42578125" style="3" customWidth="1"/>
    <col min="11550" max="11775" width="9.140625" style="3"/>
    <col min="11776" max="11776" width="5.140625" style="3" customWidth="1"/>
    <col min="11777" max="11777" width="24.85546875" style="3" customWidth="1"/>
    <col min="11778" max="11778" width="19.140625" style="3" customWidth="1"/>
    <col min="11779" max="11781" width="9.140625" style="3"/>
    <col min="11782" max="11782" width="11.42578125" style="3" customWidth="1"/>
    <col min="11783" max="11787" width="9.140625" style="3"/>
    <col min="11788" max="11788" width="10.28515625" style="3" customWidth="1"/>
    <col min="11789" max="11790" width="9.140625" style="3"/>
    <col min="11791" max="11792" width="0" style="3" hidden="1" customWidth="1"/>
    <col min="11793" max="11799" width="9.140625" style="3"/>
    <col min="11800" max="11800" width="7.5703125" style="3" customWidth="1"/>
    <col min="11801" max="11803" width="9.140625" style="3"/>
    <col min="11804" max="11804" width="10.85546875" style="3" customWidth="1"/>
    <col min="11805" max="11805" width="13.42578125" style="3" customWidth="1"/>
    <col min="11806" max="12031" width="9.140625" style="3"/>
    <col min="12032" max="12032" width="5.140625" style="3" customWidth="1"/>
    <col min="12033" max="12033" width="24.85546875" style="3" customWidth="1"/>
    <col min="12034" max="12034" width="19.140625" style="3" customWidth="1"/>
    <col min="12035" max="12037" width="9.140625" style="3"/>
    <col min="12038" max="12038" width="11.42578125" style="3" customWidth="1"/>
    <col min="12039" max="12043" width="9.140625" style="3"/>
    <col min="12044" max="12044" width="10.28515625" style="3" customWidth="1"/>
    <col min="12045" max="12046" width="9.140625" style="3"/>
    <col min="12047" max="12048" width="0" style="3" hidden="1" customWidth="1"/>
    <col min="12049" max="12055" width="9.140625" style="3"/>
    <col min="12056" max="12056" width="7.5703125" style="3" customWidth="1"/>
    <col min="12057" max="12059" width="9.140625" style="3"/>
    <col min="12060" max="12060" width="10.85546875" style="3" customWidth="1"/>
    <col min="12061" max="12061" width="13.42578125" style="3" customWidth="1"/>
    <col min="12062" max="12287" width="9.140625" style="3"/>
    <col min="12288" max="12288" width="5.140625" style="3" customWidth="1"/>
    <col min="12289" max="12289" width="24.85546875" style="3" customWidth="1"/>
    <col min="12290" max="12290" width="19.140625" style="3" customWidth="1"/>
    <col min="12291" max="12293" width="9.140625" style="3"/>
    <col min="12294" max="12294" width="11.42578125" style="3" customWidth="1"/>
    <col min="12295" max="12299" width="9.140625" style="3"/>
    <col min="12300" max="12300" width="10.28515625" style="3" customWidth="1"/>
    <col min="12301" max="12302" width="9.140625" style="3"/>
    <col min="12303" max="12304" width="0" style="3" hidden="1" customWidth="1"/>
    <col min="12305" max="12311" width="9.140625" style="3"/>
    <col min="12312" max="12312" width="7.5703125" style="3" customWidth="1"/>
    <col min="12313" max="12315" width="9.140625" style="3"/>
    <col min="12316" max="12316" width="10.85546875" style="3" customWidth="1"/>
    <col min="12317" max="12317" width="13.42578125" style="3" customWidth="1"/>
    <col min="12318" max="12543" width="9.140625" style="3"/>
    <col min="12544" max="12544" width="5.140625" style="3" customWidth="1"/>
    <col min="12545" max="12545" width="24.85546875" style="3" customWidth="1"/>
    <col min="12546" max="12546" width="19.140625" style="3" customWidth="1"/>
    <col min="12547" max="12549" width="9.140625" style="3"/>
    <col min="12550" max="12550" width="11.42578125" style="3" customWidth="1"/>
    <col min="12551" max="12555" width="9.140625" style="3"/>
    <col min="12556" max="12556" width="10.28515625" style="3" customWidth="1"/>
    <col min="12557" max="12558" width="9.140625" style="3"/>
    <col min="12559" max="12560" width="0" style="3" hidden="1" customWidth="1"/>
    <col min="12561" max="12567" width="9.140625" style="3"/>
    <col min="12568" max="12568" width="7.5703125" style="3" customWidth="1"/>
    <col min="12569" max="12571" width="9.140625" style="3"/>
    <col min="12572" max="12572" width="10.85546875" style="3" customWidth="1"/>
    <col min="12573" max="12573" width="13.42578125" style="3" customWidth="1"/>
    <col min="12574" max="12799" width="9.140625" style="3"/>
    <col min="12800" max="12800" width="5.140625" style="3" customWidth="1"/>
    <col min="12801" max="12801" width="24.85546875" style="3" customWidth="1"/>
    <col min="12802" max="12802" width="19.140625" style="3" customWidth="1"/>
    <col min="12803" max="12805" width="9.140625" style="3"/>
    <col min="12806" max="12806" width="11.42578125" style="3" customWidth="1"/>
    <col min="12807" max="12811" width="9.140625" style="3"/>
    <col min="12812" max="12812" width="10.28515625" style="3" customWidth="1"/>
    <col min="12813" max="12814" width="9.140625" style="3"/>
    <col min="12815" max="12816" width="0" style="3" hidden="1" customWidth="1"/>
    <col min="12817" max="12823" width="9.140625" style="3"/>
    <col min="12824" max="12824" width="7.5703125" style="3" customWidth="1"/>
    <col min="12825" max="12827" width="9.140625" style="3"/>
    <col min="12828" max="12828" width="10.85546875" style="3" customWidth="1"/>
    <col min="12829" max="12829" width="13.42578125" style="3" customWidth="1"/>
    <col min="12830" max="13055" width="9.140625" style="3"/>
    <col min="13056" max="13056" width="5.140625" style="3" customWidth="1"/>
    <col min="13057" max="13057" width="24.85546875" style="3" customWidth="1"/>
    <col min="13058" max="13058" width="19.140625" style="3" customWidth="1"/>
    <col min="13059" max="13061" width="9.140625" style="3"/>
    <col min="13062" max="13062" width="11.42578125" style="3" customWidth="1"/>
    <col min="13063" max="13067" width="9.140625" style="3"/>
    <col min="13068" max="13068" width="10.28515625" style="3" customWidth="1"/>
    <col min="13069" max="13070" width="9.140625" style="3"/>
    <col min="13071" max="13072" width="0" style="3" hidden="1" customWidth="1"/>
    <col min="13073" max="13079" width="9.140625" style="3"/>
    <col min="13080" max="13080" width="7.5703125" style="3" customWidth="1"/>
    <col min="13081" max="13083" width="9.140625" style="3"/>
    <col min="13084" max="13084" width="10.85546875" style="3" customWidth="1"/>
    <col min="13085" max="13085" width="13.42578125" style="3" customWidth="1"/>
    <col min="13086" max="13311" width="9.140625" style="3"/>
    <col min="13312" max="13312" width="5.140625" style="3" customWidth="1"/>
    <col min="13313" max="13313" width="24.85546875" style="3" customWidth="1"/>
    <col min="13314" max="13314" width="19.140625" style="3" customWidth="1"/>
    <col min="13315" max="13317" width="9.140625" style="3"/>
    <col min="13318" max="13318" width="11.42578125" style="3" customWidth="1"/>
    <col min="13319" max="13323" width="9.140625" style="3"/>
    <col min="13324" max="13324" width="10.28515625" style="3" customWidth="1"/>
    <col min="13325" max="13326" width="9.140625" style="3"/>
    <col min="13327" max="13328" width="0" style="3" hidden="1" customWidth="1"/>
    <col min="13329" max="13335" width="9.140625" style="3"/>
    <col min="13336" max="13336" width="7.5703125" style="3" customWidth="1"/>
    <col min="13337" max="13339" width="9.140625" style="3"/>
    <col min="13340" max="13340" width="10.85546875" style="3" customWidth="1"/>
    <col min="13341" max="13341" width="13.42578125" style="3" customWidth="1"/>
    <col min="13342" max="13567" width="9.140625" style="3"/>
    <col min="13568" max="13568" width="5.140625" style="3" customWidth="1"/>
    <col min="13569" max="13569" width="24.85546875" style="3" customWidth="1"/>
    <col min="13570" max="13570" width="19.140625" style="3" customWidth="1"/>
    <col min="13571" max="13573" width="9.140625" style="3"/>
    <col min="13574" max="13574" width="11.42578125" style="3" customWidth="1"/>
    <col min="13575" max="13579" width="9.140625" style="3"/>
    <col min="13580" max="13580" width="10.28515625" style="3" customWidth="1"/>
    <col min="13581" max="13582" width="9.140625" style="3"/>
    <col min="13583" max="13584" width="0" style="3" hidden="1" customWidth="1"/>
    <col min="13585" max="13591" width="9.140625" style="3"/>
    <col min="13592" max="13592" width="7.5703125" style="3" customWidth="1"/>
    <col min="13593" max="13595" width="9.140625" style="3"/>
    <col min="13596" max="13596" width="10.85546875" style="3" customWidth="1"/>
    <col min="13597" max="13597" width="13.42578125" style="3" customWidth="1"/>
    <col min="13598" max="13823" width="9.140625" style="3"/>
    <col min="13824" max="13824" width="5.140625" style="3" customWidth="1"/>
    <col min="13825" max="13825" width="24.85546875" style="3" customWidth="1"/>
    <col min="13826" max="13826" width="19.140625" style="3" customWidth="1"/>
    <col min="13827" max="13829" width="9.140625" style="3"/>
    <col min="13830" max="13830" width="11.42578125" style="3" customWidth="1"/>
    <col min="13831" max="13835" width="9.140625" style="3"/>
    <col min="13836" max="13836" width="10.28515625" style="3" customWidth="1"/>
    <col min="13837" max="13838" width="9.140625" style="3"/>
    <col min="13839" max="13840" width="0" style="3" hidden="1" customWidth="1"/>
    <col min="13841" max="13847" width="9.140625" style="3"/>
    <col min="13848" max="13848" width="7.5703125" style="3" customWidth="1"/>
    <col min="13849" max="13851" width="9.140625" style="3"/>
    <col min="13852" max="13852" width="10.85546875" style="3" customWidth="1"/>
    <col min="13853" max="13853" width="13.42578125" style="3" customWidth="1"/>
    <col min="13854" max="14079" width="9.140625" style="3"/>
    <col min="14080" max="14080" width="5.140625" style="3" customWidth="1"/>
    <col min="14081" max="14081" width="24.85546875" style="3" customWidth="1"/>
    <col min="14082" max="14082" width="19.140625" style="3" customWidth="1"/>
    <col min="14083" max="14085" width="9.140625" style="3"/>
    <col min="14086" max="14086" width="11.42578125" style="3" customWidth="1"/>
    <col min="14087" max="14091" width="9.140625" style="3"/>
    <col min="14092" max="14092" width="10.28515625" style="3" customWidth="1"/>
    <col min="14093" max="14094" width="9.140625" style="3"/>
    <col min="14095" max="14096" width="0" style="3" hidden="1" customWidth="1"/>
    <col min="14097" max="14103" width="9.140625" style="3"/>
    <col min="14104" max="14104" width="7.5703125" style="3" customWidth="1"/>
    <col min="14105" max="14107" width="9.140625" style="3"/>
    <col min="14108" max="14108" width="10.85546875" style="3" customWidth="1"/>
    <col min="14109" max="14109" width="13.42578125" style="3" customWidth="1"/>
    <col min="14110" max="14335" width="9.140625" style="3"/>
    <col min="14336" max="14336" width="5.140625" style="3" customWidth="1"/>
    <col min="14337" max="14337" width="24.85546875" style="3" customWidth="1"/>
    <col min="14338" max="14338" width="19.140625" style="3" customWidth="1"/>
    <col min="14339" max="14341" width="9.140625" style="3"/>
    <col min="14342" max="14342" width="11.42578125" style="3" customWidth="1"/>
    <col min="14343" max="14347" width="9.140625" style="3"/>
    <col min="14348" max="14348" width="10.28515625" style="3" customWidth="1"/>
    <col min="14349" max="14350" width="9.140625" style="3"/>
    <col min="14351" max="14352" width="0" style="3" hidden="1" customWidth="1"/>
    <col min="14353" max="14359" width="9.140625" style="3"/>
    <col min="14360" max="14360" width="7.5703125" style="3" customWidth="1"/>
    <col min="14361" max="14363" width="9.140625" style="3"/>
    <col min="14364" max="14364" width="10.85546875" style="3" customWidth="1"/>
    <col min="14365" max="14365" width="13.42578125" style="3" customWidth="1"/>
    <col min="14366" max="14591" width="9.140625" style="3"/>
    <col min="14592" max="14592" width="5.140625" style="3" customWidth="1"/>
    <col min="14593" max="14593" width="24.85546875" style="3" customWidth="1"/>
    <col min="14594" max="14594" width="19.140625" style="3" customWidth="1"/>
    <col min="14595" max="14597" width="9.140625" style="3"/>
    <col min="14598" max="14598" width="11.42578125" style="3" customWidth="1"/>
    <col min="14599" max="14603" width="9.140625" style="3"/>
    <col min="14604" max="14604" width="10.28515625" style="3" customWidth="1"/>
    <col min="14605" max="14606" width="9.140625" style="3"/>
    <col min="14607" max="14608" width="0" style="3" hidden="1" customWidth="1"/>
    <col min="14609" max="14615" width="9.140625" style="3"/>
    <col min="14616" max="14616" width="7.5703125" style="3" customWidth="1"/>
    <col min="14617" max="14619" width="9.140625" style="3"/>
    <col min="14620" max="14620" width="10.85546875" style="3" customWidth="1"/>
    <col min="14621" max="14621" width="13.42578125" style="3" customWidth="1"/>
    <col min="14622" max="14847" width="9.140625" style="3"/>
    <col min="14848" max="14848" width="5.140625" style="3" customWidth="1"/>
    <col min="14849" max="14849" width="24.85546875" style="3" customWidth="1"/>
    <col min="14850" max="14850" width="19.140625" style="3" customWidth="1"/>
    <col min="14851" max="14853" width="9.140625" style="3"/>
    <col min="14854" max="14854" width="11.42578125" style="3" customWidth="1"/>
    <col min="14855" max="14859" width="9.140625" style="3"/>
    <col min="14860" max="14860" width="10.28515625" style="3" customWidth="1"/>
    <col min="14861" max="14862" width="9.140625" style="3"/>
    <col min="14863" max="14864" width="0" style="3" hidden="1" customWidth="1"/>
    <col min="14865" max="14871" width="9.140625" style="3"/>
    <col min="14872" max="14872" width="7.5703125" style="3" customWidth="1"/>
    <col min="14873" max="14875" width="9.140625" style="3"/>
    <col min="14876" max="14876" width="10.85546875" style="3" customWidth="1"/>
    <col min="14877" max="14877" width="13.42578125" style="3" customWidth="1"/>
    <col min="14878" max="15103" width="9.140625" style="3"/>
    <col min="15104" max="15104" width="5.140625" style="3" customWidth="1"/>
    <col min="15105" max="15105" width="24.85546875" style="3" customWidth="1"/>
    <col min="15106" max="15106" width="19.140625" style="3" customWidth="1"/>
    <col min="15107" max="15109" width="9.140625" style="3"/>
    <col min="15110" max="15110" width="11.42578125" style="3" customWidth="1"/>
    <col min="15111" max="15115" width="9.140625" style="3"/>
    <col min="15116" max="15116" width="10.28515625" style="3" customWidth="1"/>
    <col min="15117" max="15118" width="9.140625" style="3"/>
    <col min="15119" max="15120" width="0" style="3" hidden="1" customWidth="1"/>
    <col min="15121" max="15127" width="9.140625" style="3"/>
    <col min="15128" max="15128" width="7.5703125" style="3" customWidth="1"/>
    <col min="15129" max="15131" width="9.140625" style="3"/>
    <col min="15132" max="15132" width="10.85546875" style="3" customWidth="1"/>
    <col min="15133" max="15133" width="13.42578125" style="3" customWidth="1"/>
    <col min="15134" max="15359" width="9.140625" style="3"/>
    <col min="15360" max="15360" width="5.140625" style="3" customWidth="1"/>
    <col min="15361" max="15361" width="24.85546875" style="3" customWidth="1"/>
    <col min="15362" max="15362" width="19.140625" style="3" customWidth="1"/>
    <col min="15363" max="15365" width="9.140625" style="3"/>
    <col min="15366" max="15366" width="11.42578125" style="3" customWidth="1"/>
    <col min="15367" max="15371" width="9.140625" style="3"/>
    <col min="15372" max="15372" width="10.28515625" style="3" customWidth="1"/>
    <col min="15373" max="15374" width="9.140625" style="3"/>
    <col min="15375" max="15376" width="0" style="3" hidden="1" customWidth="1"/>
    <col min="15377" max="15383" width="9.140625" style="3"/>
    <col min="15384" max="15384" width="7.5703125" style="3" customWidth="1"/>
    <col min="15385" max="15387" width="9.140625" style="3"/>
    <col min="15388" max="15388" width="10.85546875" style="3" customWidth="1"/>
    <col min="15389" max="15389" width="13.42578125" style="3" customWidth="1"/>
    <col min="15390" max="15615" width="9.140625" style="3"/>
    <col min="15616" max="15616" width="5.140625" style="3" customWidth="1"/>
    <col min="15617" max="15617" width="24.85546875" style="3" customWidth="1"/>
    <col min="15618" max="15618" width="19.140625" style="3" customWidth="1"/>
    <col min="15619" max="15621" width="9.140625" style="3"/>
    <col min="15622" max="15622" width="11.42578125" style="3" customWidth="1"/>
    <col min="15623" max="15627" width="9.140625" style="3"/>
    <col min="15628" max="15628" width="10.28515625" style="3" customWidth="1"/>
    <col min="15629" max="15630" width="9.140625" style="3"/>
    <col min="15631" max="15632" width="0" style="3" hidden="1" customWidth="1"/>
    <col min="15633" max="15639" width="9.140625" style="3"/>
    <col min="15640" max="15640" width="7.5703125" style="3" customWidth="1"/>
    <col min="15641" max="15643" width="9.140625" style="3"/>
    <col min="15644" max="15644" width="10.85546875" style="3" customWidth="1"/>
    <col min="15645" max="15645" width="13.42578125" style="3" customWidth="1"/>
    <col min="15646" max="15871" width="9.140625" style="3"/>
    <col min="15872" max="15872" width="5.140625" style="3" customWidth="1"/>
    <col min="15873" max="15873" width="24.85546875" style="3" customWidth="1"/>
    <col min="15874" max="15874" width="19.140625" style="3" customWidth="1"/>
    <col min="15875" max="15877" width="9.140625" style="3"/>
    <col min="15878" max="15878" width="11.42578125" style="3" customWidth="1"/>
    <col min="15879" max="15883" width="9.140625" style="3"/>
    <col min="15884" max="15884" width="10.28515625" style="3" customWidth="1"/>
    <col min="15885" max="15886" width="9.140625" style="3"/>
    <col min="15887" max="15888" width="0" style="3" hidden="1" customWidth="1"/>
    <col min="15889" max="15895" width="9.140625" style="3"/>
    <col min="15896" max="15896" width="7.5703125" style="3" customWidth="1"/>
    <col min="15897" max="15899" width="9.140625" style="3"/>
    <col min="15900" max="15900" width="10.85546875" style="3" customWidth="1"/>
    <col min="15901" max="15901" width="13.42578125" style="3" customWidth="1"/>
    <col min="15902" max="16127" width="9.140625" style="3"/>
    <col min="16128" max="16128" width="5.140625" style="3" customWidth="1"/>
    <col min="16129" max="16129" width="24.85546875" style="3" customWidth="1"/>
    <col min="16130" max="16130" width="19.140625" style="3" customWidth="1"/>
    <col min="16131" max="16133" width="9.140625" style="3"/>
    <col min="16134" max="16134" width="11.42578125" style="3" customWidth="1"/>
    <col min="16135" max="16139" width="9.140625" style="3"/>
    <col min="16140" max="16140" width="10.28515625" style="3" customWidth="1"/>
    <col min="16141" max="16142" width="9.140625" style="3"/>
    <col min="16143" max="16144" width="0" style="3" hidden="1" customWidth="1"/>
    <col min="16145" max="16151" width="9.140625" style="3"/>
    <col min="16152" max="16152" width="7.5703125" style="3" customWidth="1"/>
    <col min="16153" max="16155" width="9.140625" style="3"/>
    <col min="16156" max="16156" width="10.85546875" style="3" customWidth="1"/>
    <col min="16157" max="16157" width="13.42578125" style="3" customWidth="1"/>
    <col min="16158" max="16373" width="9.140625" style="3"/>
    <col min="16374" max="16376" width="9.140625" style="3" customWidth="1"/>
    <col min="16377" max="16384" width="9.140625" style="3"/>
  </cols>
  <sheetData>
    <row r="1" spans="1:35" s="50" customFormat="1" ht="18.75" customHeight="1">
      <c r="B1" s="85" t="s">
        <v>99</v>
      </c>
      <c r="C1" s="85"/>
      <c r="J1" s="50" t="s">
        <v>99</v>
      </c>
      <c r="M1" s="51"/>
      <c r="AA1" s="88" t="s">
        <v>98</v>
      </c>
      <c r="AB1" s="88"/>
      <c r="AC1" s="88"/>
      <c r="AD1" s="88"/>
      <c r="AH1" s="52"/>
    </row>
    <row r="2" spans="1:35" s="53" customFormat="1" ht="10.5" customHeight="1">
      <c r="M2" s="54"/>
      <c r="AH2" s="55"/>
    </row>
    <row r="3" spans="1:35" s="53" customFormat="1" ht="23.25" customHeight="1">
      <c r="B3" s="86" t="s">
        <v>100</v>
      </c>
      <c r="C3" s="86"/>
      <c r="D3" s="86"/>
      <c r="H3" s="90" t="s">
        <v>102</v>
      </c>
      <c r="I3" s="90"/>
      <c r="J3" s="90"/>
      <c r="K3" s="90"/>
      <c r="L3" s="90"/>
      <c r="M3" s="90"/>
      <c r="Z3" s="87" t="s">
        <v>101</v>
      </c>
      <c r="AA3" s="87"/>
      <c r="AB3" s="87"/>
      <c r="AC3" s="87"/>
      <c r="AD3" s="87"/>
      <c r="AE3" s="87"/>
      <c r="AF3" s="87"/>
      <c r="AH3" s="55"/>
    </row>
    <row r="4" spans="1:35" s="53" customFormat="1" ht="12.75" customHeight="1">
      <c r="B4" s="86"/>
      <c r="C4" s="86"/>
      <c r="D4" s="86"/>
      <c r="H4" s="90"/>
      <c r="I4" s="90"/>
      <c r="J4" s="90"/>
      <c r="K4" s="90"/>
      <c r="L4" s="90"/>
      <c r="M4" s="90"/>
      <c r="Z4" s="87"/>
      <c r="AA4" s="87"/>
      <c r="AB4" s="87"/>
      <c r="AC4" s="87"/>
      <c r="AD4" s="87"/>
      <c r="AE4" s="87"/>
      <c r="AF4" s="87"/>
      <c r="AH4" s="55"/>
    </row>
    <row r="5" spans="1:35" s="53" customFormat="1" ht="12.75" customHeight="1">
      <c r="B5" s="86"/>
      <c r="C5" s="86"/>
      <c r="D5" s="86"/>
      <c r="H5" s="90"/>
      <c r="I5" s="90"/>
      <c r="J5" s="90"/>
      <c r="K5" s="90"/>
      <c r="L5" s="90"/>
      <c r="M5" s="90"/>
      <c r="Z5" s="87"/>
      <c r="AA5" s="87"/>
      <c r="AB5" s="87"/>
      <c r="AC5" s="87"/>
      <c r="AD5" s="87"/>
      <c r="AE5" s="87"/>
      <c r="AF5" s="87"/>
      <c r="AH5" s="55"/>
    </row>
    <row r="6" spans="1:35" s="53" customFormat="1" ht="50.25" customHeight="1">
      <c r="B6" s="86"/>
      <c r="C6" s="86"/>
      <c r="D6" s="86"/>
      <c r="H6" s="90"/>
      <c r="I6" s="90"/>
      <c r="J6" s="90"/>
      <c r="K6" s="90"/>
      <c r="L6" s="90"/>
      <c r="M6" s="90"/>
      <c r="Z6" s="87"/>
      <c r="AA6" s="87"/>
      <c r="AB6" s="87"/>
      <c r="AC6" s="87"/>
      <c r="AD6" s="87"/>
      <c r="AE6" s="87"/>
      <c r="AF6" s="87"/>
      <c r="AH6" s="55"/>
    </row>
    <row r="9" spans="1:35" hidden="1"/>
    <row r="10" spans="1:35" ht="15">
      <c r="A10" s="1"/>
      <c r="B10" s="93"/>
      <c r="C10" s="93"/>
      <c r="D10" s="93"/>
      <c r="E10" s="1"/>
      <c r="F10" s="1"/>
      <c r="G10" s="1"/>
      <c r="H10" s="1"/>
      <c r="I10" s="1"/>
      <c r="J10" s="2"/>
      <c r="K10" s="2"/>
      <c r="L10" s="2"/>
      <c r="M10" s="33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3"/>
      <c r="AI10" s="2"/>
    </row>
    <row r="11" spans="1:35" ht="15">
      <c r="A11" s="1"/>
      <c r="B11" s="93"/>
      <c r="C11" s="93"/>
      <c r="D11" s="93"/>
      <c r="E11" s="1"/>
      <c r="F11" s="1"/>
      <c r="G11" s="1"/>
      <c r="H11" s="1"/>
      <c r="I11" s="1"/>
      <c r="J11" s="2"/>
      <c r="K11" s="2"/>
      <c r="L11" s="2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2"/>
      <c r="AF11" s="2"/>
      <c r="AG11" s="2"/>
      <c r="AH11" s="23"/>
      <c r="AI11" s="2"/>
    </row>
    <row r="12" spans="1:35" ht="15">
      <c r="A12" s="1"/>
      <c r="B12" s="82"/>
      <c r="C12" s="82"/>
      <c r="D12" s="82"/>
      <c r="E12" s="83"/>
      <c r="F12" s="83"/>
      <c r="G12" s="1"/>
      <c r="H12" s="1"/>
      <c r="I12" s="1"/>
      <c r="J12" s="2"/>
      <c r="K12" s="2"/>
      <c r="L12" s="2"/>
      <c r="M12" s="34"/>
      <c r="N12" s="2"/>
      <c r="O12" s="2"/>
      <c r="P12" s="22"/>
      <c r="Q12" s="22"/>
      <c r="R12" s="22"/>
      <c r="S12" s="22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2"/>
      <c r="AF12" s="2"/>
      <c r="AG12" s="2"/>
      <c r="AH12" s="23"/>
      <c r="AI12" s="2"/>
    </row>
    <row r="13" spans="1:35" ht="15">
      <c r="A13" s="4" t="s">
        <v>103</v>
      </c>
      <c r="B13" s="47"/>
      <c r="C13" s="39"/>
      <c r="D13" s="39"/>
      <c r="E13" s="40"/>
      <c r="F13" s="40"/>
      <c r="G13" s="1"/>
      <c r="H13" s="1"/>
      <c r="I13" s="1"/>
      <c r="J13" s="2"/>
      <c r="K13" s="2"/>
      <c r="L13" s="2"/>
      <c r="M13" s="34"/>
      <c r="N13" s="2"/>
      <c r="O13" s="2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2"/>
      <c r="AF13" s="2"/>
      <c r="AG13" s="2"/>
      <c r="AH13" s="23"/>
      <c r="AI13" s="2"/>
    </row>
    <row r="14" spans="1:35" ht="21.75" customHeight="1">
      <c r="A14" s="48" t="s">
        <v>97</v>
      </c>
      <c r="B14" s="39"/>
      <c r="C14" s="39"/>
      <c r="D14" s="39"/>
      <c r="E14" s="40"/>
      <c r="F14" s="40"/>
      <c r="G14" s="56" t="s">
        <v>92</v>
      </c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2"/>
    </row>
    <row r="15" spans="1:35" ht="16.5" customHeight="1">
      <c r="A15" s="48" t="s">
        <v>105</v>
      </c>
      <c r="B15" s="39"/>
      <c r="C15" s="39"/>
      <c r="D15" s="39"/>
      <c r="E15" s="27"/>
      <c r="F15" s="40"/>
      <c r="G15" s="1"/>
      <c r="H15" s="1"/>
      <c r="I15" s="1"/>
      <c r="J15" s="2"/>
      <c r="K15" s="4"/>
      <c r="L15" s="2"/>
      <c r="M15" s="33"/>
      <c r="N15" s="4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3"/>
      <c r="AI15" s="2"/>
    </row>
    <row r="16" spans="1:35" ht="16.5" customHeight="1">
      <c r="A16" s="49"/>
      <c r="B16" s="82"/>
      <c r="C16" s="82"/>
      <c r="D16" s="82"/>
      <c r="E16" s="48"/>
      <c r="F16" s="48"/>
      <c r="G16" s="6" t="s">
        <v>0</v>
      </c>
      <c r="H16" s="7">
        <v>17697</v>
      </c>
      <c r="I16" s="5"/>
      <c r="J16" s="8"/>
      <c r="K16" s="8"/>
      <c r="L16" s="8"/>
      <c r="M16" s="35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24"/>
      <c r="AI16" s="8"/>
    </row>
    <row r="17" spans="1:35" s="42" customFormat="1" ht="12.75" customHeight="1">
      <c r="A17" s="84" t="s">
        <v>93</v>
      </c>
      <c r="B17" s="69" t="s">
        <v>1</v>
      </c>
      <c r="C17" s="69" t="s">
        <v>2</v>
      </c>
      <c r="D17" s="69" t="s">
        <v>3</v>
      </c>
      <c r="E17" s="69"/>
      <c r="F17" s="69"/>
      <c r="G17" s="41"/>
      <c r="H17" s="41"/>
      <c r="I17" s="70" t="s">
        <v>4</v>
      </c>
      <c r="J17" s="73" t="s">
        <v>5</v>
      </c>
      <c r="K17" s="76" t="s">
        <v>94</v>
      </c>
      <c r="L17" s="76"/>
      <c r="M17" s="77" t="s">
        <v>91</v>
      </c>
      <c r="N17" s="76" t="s">
        <v>6</v>
      </c>
      <c r="O17" s="76"/>
      <c r="P17" s="69" t="s">
        <v>95</v>
      </c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69" t="s">
        <v>7</v>
      </c>
      <c r="AI17" s="69" t="s">
        <v>96</v>
      </c>
    </row>
    <row r="18" spans="1:35" s="42" customFormat="1" ht="28.5" customHeight="1">
      <c r="A18" s="84"/>
      <c r="B18" s="69"/>
      <c r="C18" s="69"/>
      <c r="D18" s="69"/>
      <c r="E18" s="69" t="s">
        <v>8</v>
      </c>
      <c r="F18" s="69" t="s">
        <v>9</v>
      </c>
      <c r="G18" s="69" t="s">
        <v>10</v>
      </c>
      <c r="H18" s="69" t="s">
        <v>11</v>
      </c>
      <c r="I18" s="71"/>
      <c r="J18" s="74"/>
      <c r="K18" s="76"/>
      <c r="L18" s="76"/>
      <c r="M18" s="77"/>
      <c r="N18" s="76"/>
      <c r="O18" s="76"/>
      <c r="P18" s="69"/>
      <c r="Q18" s="91" t="s">
        <v>12</v>
      </c>
      <c r="R18" s="92"/>
      <c r="S18" s="69" t="s">
        <v>12</v>
      </c>
      <c r="T18" s="69"/>
      <c r="U18" s="76" t="s">
        <v>13</v>
      </c>
      <c r="V18" s="76"/>
      <c r="W18" s="78">
        <v>0.1</v>
      </c>
      <c r="X18" s="76"/>
      <c r="Y18" s="79">
        <v>0.2</v>
      </c>
      <c r="Z18" s="80"/>
      <c r="AA18" s="81">
        <v>0.3</v>
      </c>
      <c r="AB18" s="81"/>
      <c r="AC18" s="89" t="s">
        <v>14</v>
      </c>
      <c r="AD18" s="89"/>
      <c r="AE18" s="69" t="s">
        <v>15</v>
      </c>
      <c r="AF18" s="69"/>
      <c r="AG18" s="69" t="s">
        <v>16</v>
      </c>
      <c r="AH18" s="69"/>
      <c r="AI18" s="69"/>
    </row>
    <row r="19" spans="1:35" s="42" customFormat="1" ht="27.75" customHeight="1">
      <c r="A19" s="84"/>
      <c r="B19" s="69"/>
      <c r="C19" s="69"/>
      <c r="D19" s="69"/>
      <c r="E19" s="69"/>
      <c r="F19" s="69"/>
      <c r="G19" s="69"/>
      <c r="H19" s="69"/>
      <c r="I19" s="72"/>
      <c r="J19" s="75"/>
      <c r="K19" s="44" t="s">
        <v>17</v>
      </c>
      <c r="L19" s="45" t="s">
        <v>5</v>
      </c>
      <c r="M19" s="77"/>
      <c r="N19" s="44" t="s">
        <v>17</v>
      </c>
      <c r="O19" s="45" t="s">
        <v>5</v>
      </c>
      <c r="P19" s="69"/>
      <c r="Q19" s="44" t="s">
        <v>17</v>
      </c>
      <c r="R19" s="43" t="s">
        <v>18</v>
      </c>
      <c r="S19" s="44" t="s">
        <v>17</v>
      </c>
      <c r="T19" s="43" t="s">
        <v>18</v>
      </c>
      <c r="U19" s="43" t="s">
        <v>19</v>
      </c>
      <c r="V19" s="43" t="s">
        <v>18</v>
      </c>
      <c r="W19" s="43" t="s">
        <v>20</v>
      </c>
      <c r="X19" s="43" t="s">
        <v>18</v>
      </c>
      <c r="Y19" s="43" t="s">
        <v>20</v>
      </c>
      <c r="Z19" s="43" t="s">
        <v>18</v>
      </c>
      <c r="AA19" s="43" t="s">
        <v>20</v>
      </c>
      <c r="AB19" s="43" t="s">
        <v>18</v>
      </c>
      <c r="AC19" s="46" t="s">
        <v>21</v>
      </c>
      <c r="AD19" s="46" t="s">
        <v>18</v>
      </c>
      <c r="AE19" s="46" t="s">
        <v>21</v>
      </c>
      <c r="AF19" s="46" t="s">
        <v>18</v>
      </c>
      <c r="AG19" s="69"/>
      <c r="AH19" s="69"/>
      <c r="AI19" s="69"/>
    </row>
    <row r="20" spans="1:35" s="9" customFormat="1" ht="15">
      <c r="A20" s="29">
        <v>1</v>
      </c>
      <c r="B20" s="28">
        <v>2</v>
      </c>
      <c r="C20" s="29">
        <v>3</v>
      </c>
      <c r="D20" s="28">
        <v>4</v>
      </c>
      <c r="E20" s="29"/>
      <c r="F20" s="28">
        <v>6</v>
      </c>
      <c r="G20" s="29">
        <v>7</v>
      </c>
      <c r="H20" s="28">
        <v>8</v>
      </c>
      <c r="I20" s="29">
        <v>9</v>
      </c>
      <c r="J20" s="28">
        <v>10</v>
      </c>
      <c r="K20" s="29">
        <v>11</v>
      </c>
      <c r="L20" s="28">
        <v>12</v>
      </c>
      <c r="M20" s="36">
        <v>13</v>
      </c>
      <c r="N20" s="29">
        <v>11</v>
      </c>
      <c r="O20" s="28">
        <v>12</v>
      </c>
      <c r="P20" s="29">
        <v>13</v>
      </c>
      <c r="Q20" s="28">
        <v>14</v>
      </c>
      <c r="R20" s="29">
        <v>15</v>
      </c>
      <c r="S20" s="28">
        <v>14</v>
      </c>
      <c r="T20" s="29">
        <v>15</v>
      </c>
      <c r="U20" s="28">
        <v>16</v>
      </c>
      <c r="V20" s="29">
        <v>17</v>
      </c>
      <c r="W20" s="28">
        <v>18</v>
      </c>
      <c r="X20" s="29">
        <v>19</v>
      </c>
      <c r="Y20" s="28">
        <v>20</v>
      </c>
      <c r="Z20" s="29">
        <v>21</v>
      </c>
      <c r="AA20" s="28">
        <v>22</v>
      </c>
      <c r="AB20" s="29">
        <v>23</v>
      </c>
      <c r="AC20" s="28">
        <v>24</v>
      </c>
      <c r="AD20" s="29">
        <v>25</v>
      </c>
      <c r="AE20" s="28">
        <v>26</v>
      </c>
      <c r="AF20" s="29">
        <v>27</v>
      </c>
      <c r="AG20" s="28">
        <v>28</v>
      </c>
      <c r="AH20" s="29">
        <v>29</v>
      </c>
      <c r="AI20" s="28"/>
    </row>
    <row r="21" spans="1:35" s="9" customFormat="1" ht="12.95" customHeight="1">
      <c r="A21" s="10">
        <v>1</v>
      </c>
      <c r="B21" s="10" t="s">
        <v>22</v>
      </c>
      <c r="C21" s="10" t="s">
        <v>23</v>
      </c>
      <c r="D21" s="10" t="s">
        <v>24</v>
      </c>
      <c r="E21" s="11" t="s">
        <v>25</v>
      </c>
      <c r="F21" s="10"/>
      <c r="G21" s="10" t="s">
        <v>106</v>
      </c>
      <c r="H21" s="12">
        <v>5.91</v>
      </c>
      <c r="I21" s="11">
        <v>1</v>
      </c>
      <c r="J21" s="11">
        <f>SUM($H$16*H21)*I21</f>
        <v>104589.27</v>
      </c>
      <c r="K21" s="14">
        <v>50</v>
      </c>
      <c r="L21" s="13">
        <f>J21*50%</f>
        <v>52294.635000000002</v>
      </c>
      <c r="M21" s="61">
        <f>SUM(J21,L21)</f>
        <v>156883.905</v>
      </c>
      <c r="N21" s="14">
        <v>25</v>
      </c>
      <c r="O21" s="13">
        <f>(J21+L21)*25%</f>
        <v>39220.97625</v>
      </c>
      <c r="P21" s="13">
        <f>SUM(M21,O21)</f>
        <v>196104.88125000001</v>
      </c>
      <c r="Q21" s="11"/>
      <c r="R21" s="11">
        <f>SUM($H$16*Q21/100)</f>
        <v>0</v>
      </c>
      <c r="S21" s="11"/>
      <c r="T21" s="11">
        <f>SUM($H$16*S21/100)</f>
        <v>0</v>
      </c>
      <c r="U21" s="14"/>
      <c r="V21" s="11">
        <f>SUM($H$16*3.5/100)*U21</f>
        <v>0</v>
      </c>
      <c r="W21" s="11"/>
      <c r="X21" s="62">
        <f>P21*10%</f>
        <v>19610.488125</v>
      </c>
      <c r="Y21" s="11"/>
      <c r="Z21" s="13">
        <f>SUM($H$16*0.2)*Y21</f>
        <v>0</v>
      </c>
      <c r="AA21" s="11"/>
      <c r="AB21" s="13">
        <f>SUM($H$16*0.3)*AA21</f>
        <v>0</v>
      </c>
      <c r="AC21" s="14"/>
      <c r="AD21" s="11">
        <f t="shared" ref="AD21:AD52" si="0">SUM($H$16*H21*I21/168*24)/12*AC21</f>
        <v>0</v>
      </c>
      <c r="AE21" s="14"/>
      <c r="AF21" s="11">
        <f t="shared" ref="AF21:AF55" si="1">SUM($H$16*H21*I21*0.5/168*8)*AE21</f>
        <v>0</v>
      </c>
      <c r="AG21" s="13">
        <f t="shared" ref="AG21:AG55" si="2">SUM(R21,T21,X21,Z21,AB21,AD21,AF21)</f>
        <v>19610.488125</v>
      </c>
      <c r="AH21" s="13">
        <f t="shared" ref="AH21:AH55" si="3">SUM(P21+AG21)</f>
        <v>215715.36937500001</v>
      </c>
      <c r="AI21" s="13"/>
    </row>
    <row r="22" spans="1:35" s="9" customFormat="1" ht="12.95" customHeight="1">
      <c r="A22" s="10">
        <v>2</v>
      </c>
      <c r="B22" s="10" t="s">
        <v>26</v>
      </c>
      <c r="C22" s="10" t="s">
        <v>27</v>
      </c>
      <c r="D22" s="10" t="s">
        <v>24</v>
      </c>
      <c r="E22" s="11" t="s">
        <v>28</v>
      </c>
      <c r="F22" s="11"/>
      <c r="G22" s="10" t="s">
        <v>121</v>
      </c>
      <c r="H22" s="10">
        <v>4.83</v>
      </c>
      <c r="I22" s="11">
        <v>0.5</v>
      </c>
      <c r="J22" s="11">
        <f t="shared" ref="J22:J55" si="4">SUM($H$16*H22)*I22</f>
        <v>42738.254999999997</v>
      </c>
      <c r="K22" s="14">
        <v>0</v>
      </c>
      <c r="L22" s="13">
        <v>0</v>
      </c>
      <c r="M22" s="61">
        <f t="shared" ref="M22:M55" si="5">SUM(J22,L22)</f>
        <v>42738.254999999997</v>
      </c>
      <c r="N22" s="14">
        <v>0</v>
      </c>
      <c r="O22" s="13">
        <v>0</v>
      </c>
      <c r="P22" s="13">
        <f t="shared" ref="P22:P55" si="6">SUM(M22,O22)</f>
        <v>42738.254999999997</v>
      </c>
      <c r="Q22" s="11"/>
      <c r="R22" s="13">
        <f>SUM($H$16*Q22/100/2)</f>
        <v>0</v>
      </c>
      <c r="S22" s="11"/>
      <c r="T22" s="13">
        <f>SUM($H$16*S22/100/2)</f>
        <v>0</v>
      </c>
      <c r="U22" s="14"/>
      <c r="V22" s="11">
        <f>SUM($H$16*3.5/100)*U22</f>
        <v>0</v>
      </c>
      <c r="W22" s="11"/>
      <c r="X22" s="62">
        <f t="shared" ref="X22:X55" si="7">P22*10%</f>
        <v>4273.8254999999999</v>
      </c>
      <c r="Y22" s="11"/>
      <c r="Z22" s="13">
        <f t="shared" ref="Z22:Z55" si="8">SUM($H$16*0.2)*Y22</f>
        <v>0</v>
      </c>
      <c r="AA22" s="11"/>
      <c r="AB22" s="13">
        <f t="shared" ref="AB22:AB55" si="9">SUM($H$16*0.3)*AA22</f>
        <v>0</v>
      </c>
      <c r="AC22" s="14"/>
      <c r="AD22" s="11">
        <f t="shared" si="0"/>
        <v>0</v>
      </c>
      <c r="AE22" s="14"/>
      <c r="AF22" s="11">
        <f t="shared" si="1"/>
        <v>0</v>
      </c>
      <c r="AG22" s="13">
        <f t="shared" si="2"/>
        <v>4273.8254999999999</v>
      </c>
      <c r="AH22" s="13">
        <f t="shared" si="3"/>
        <v>47012.080499999996</v>
      </c>
      <c r="AI22" s="13"/>
    </row>
    <row r="23" spans="1:35" s="9" customFormat="1" ht="12.95" customHeight="1">
      <c r="A23" s="10">
        <v>3</v>
      </c>
      <c r="B23" s="10" t="s">
        <v>89</v>
      </c>
      <c r="C23" s="10" t="s">
        <v>30</v>
      </c>
      <c r="D23" s="57" t="s">
        <v>24</v>
      </c>
      <c r="E23" s="11" t="s">
        <v>90</v>
      </c>
      <c r="F23" s="10"/>
      <c r="G23" s="10" t="s">
        <v>87</v>
      </c>
      <c r="H23" s="10">
        <v>4.7300000000000004</v>
      </c>
      <c r="I23" s="11">
        <v>0.25</v>
      </c>
      <c r="J23" s="11">
        <f t="shared" si="4"/>
        <v>20926.702500000003</v>
      </c>
      <c r="K23" s="14">
        <v>50</v>
      </c>
      <c r="L23" s="13">
        <f t="shared" ref="L23:L38" si="10">J23*50%</f>
        <v>10463.351250000002</v>
      </c>
      <c r="M23" s="61">
        <f t="shared" si="5"/>
        <v>31390.053750000006</v>
      </c>
      <c r="N23" s="14">
        <v>25</v>
      </c>
      <c r="O23" s="13">
        <f t="shared" ref="O23:O45" si="11">(J23+L23)*25%</f>
        <v>7847.5134375000016</v>
      </c>
      <c r="P23" s="13">
        <f t="shared" si="6"/>
        <v>39237.567187500012</v>
      </c>
      <c r="Q23" s="11">
        <v>0</v>
      </c>
      <c r="R23" s="13">
        <f>SUM($H$16*Q23*1.25%)</f>
        <v>0</v>
      </c>
      <c r="S23" s="11"/>
      <c r="T23" s="13">
        <f>SUM($H$16*S23*1.25%)</f>
        <v>0</v>
      </c>
      <c r="U23" s="14"/>
      <c r="V23" s="11">
        <f t="shared" ref="V23:V54" si="12">SUM($H$16*3.5/100)*U23</f>
        <v>0</v>
      </c>
      <c r="W23" s="11"/>
      <c r="X23" s="62">
        <f t="shared" si="7"/>
        <v>3923.7567187500013</v>
      </c>
      <c r="Y23" s="11"/>
      <c r="Z23" s="13">
        <f t="shared" si="8"/>
        <v>0</v>
      </c>
      <c r="AA23" s="11"/>
      <c r="AB23" s="13">
        <f t="shared" si="9"/>
        <v>0</v>
      </c>
      <c r="AC23" s="14"/>
      <c r="AD23" s="11">
        <f t="shared" si="0"/>
        <v>0</v>
      </c>
      <c r="AE23" s="14"/>
      <c r="AF23" s="11">
        <f t="shared" si="1"/>
        <v>0</v>
      </c>
      <c r="AG23" s="13">
        <f t="shared" si="2"/>
        <v>3923.7567187500013</v>
      </c>
      <c r="AH23" s="13">
        <f t="shared" si="3"/>
        <v>43161.323906250014</v>
      </c>
      <c r="AI23" s="13"/>
    </row>
    <row r="24" spans="1:35" s="9" customFormat="1" ht="12.95" customHeight="1">
      <c r="A24" s="10">
        <v>4</v>
      </c>
      <c r="B24" s="10" t="s">
        <v>29</v>
      </c>
      <c r="C24" s="10" t="s">
        <v>32</v>
      </c>
      <c r="D24" s="57" t="s">
        <v>24</v>
      </c>
      <c r="E24" s="11" t="s">
        <v>83</v>
      </c>
      <c r="F24" s="10">
        <v>1</v>
      </c>
      <c r="G24" s="10" t="s">
        <v>114</v>
      </c>
      <c r="H24" s="10">
        <v>5.2</v>
      </c>
      <c r="I24" s="11">
        <v>1</v>
      </c>
      <c r="J24" s="11">
        <f t="shared" si="4"/>
        <v>92024.400000000009</v>
      </c>
      <c r="K24" s="14">
        <v>50</v>
      </c>
      <c r="L24" s="13">
        <f t="shared" si="10"/>
        <v>46012.200000000004</v>
      </c>
      <c r="M24" s="61">
        <f t="shared" si="5"/>
        <v>138036.6</v>
      </c>
      <c r="N24" s="14">
        <v>25</v>
      </c>
      <c r="O24" s="13">
        <f t="shared" si="11"/>
        <v>34509.15</v>
      </c>
      <c r="P24" s="13">
        <f t="shared" si="6"/>
        <v>172545.75</v>
      </c>
      <c r="Q24" s="11">
        <v>0</v>
      </c>
      <c r="R24" s="13">
        <f>SUM($H$16*Q24*1.25%)</f>
        <v>0</v>
      </c>
      <c r="S24" s="11"/>
      <c r="T24" s="13">
        <f>SUM($H$16*S24*1.25%)</f>
        <v>0</v>
      </c>
      <c r="U24" s="14"/>
      <c r="V24" s="11">
        <f t="shared" si="12"/>
        <v>0</v>
      </c>
      <c r="W24" s="11"/>
      <c r="X24" s="62">
        <f t="shared" si="7"/>
        <v>17254.575000000001</v>
      </c>
      <c r="Y24" s="11"/>
      <c r="Z24" s="13">
        <f t="shared" si="8"/>
        <v>0</v>
      </c>
      <c r="AA24" s="11"/>
      <c r="AB24" s="13">
        <f t="shared" si="9"/>
        <v>0</v>
      </c>
      <c r="AC24" s="14"/>
      <c r="AD24" s="11">
        <f t="shared" si="0"/>
        <v>0</v>
      </c>
      <c r="AE24" s="14"/>
      <c r="AF24" s="11">
        <f t="shared" si="1"/>
        <v>0</v>
      </c>
      <c r="AG24" s="13">
        <f t="shared" si="2"/>
        <v>17254.575000000001</v>
      </c>
      <c r="AH24" s="13">
        <f t="shared" si="3"/>
        <v>189800.32500000001</v>
      </c>
      <c r="AI24" s="13"/>
    </row>
    <row r="25" spans="1:35" s="9" customFormat="1" ht="12.95" customHeight="1">
      <c r="A25" s="10">
        <v>5</v>
      </c>
      <c r="B25" s="10" t="s">
        <v>33</v>
      </c>
      <c r="C25" s="10" t="s">
        <v>34</v>
      </c>
      <c r="D25" s="10" t="s">
        <v>24</v>
      </c>
      <c r="E25" s="11" t="s">
        <v>35</v>
      </c>
      <c r="F25" s="10">
        <v>1</v>
      </c>
      <c r="G25" s="10" t="s">
        <v>107</v>
      </c>
      <c r="H25" s="10">
        <v>4.51</v>
      </c>
      <c r="I25" s="11">
        <v>0.75</v>
      </c>
      <c r="J25" s="11">
        <f t="shared" si="4"/>
        <v>59860.102500000001</v>
      </c>
      <c r="K25" s="14">
        <v>50</v>
      </c>
      <c r="L25" s="13">
        <f t="shared" si="10"/>
        <v>29930.05125</v>
      </c>
      <c r="M25" s="61">
        <f t="shared" si="5"/>
        <v>89790.153749999998</v>
      </c>
      <c r="N25" s="14">
        <v>25</v>
      </c>
      <c r="O25" s="13">
        <f t="shared" si="11"/>
        <v>22447.538437499999</v>
      </c>
      <c r="P25" s="13">
        <f t="shared" si="6"/>
        <v>112237.6921875</v>
      </c>
      <c r="Q25" s="11">
        <v>0</v>
      </c>
      <c r="R25" s="13">
        <f>SUM($H$16*Q25*1.25%)</f>
        <v>0</v>
      </c>
      <c r="S25" s="11"/>
      <c r="T25" s="13">
        <f>SUM($H$16*S25/100)</f>
        <v>0</v>
      </c>
      <c r="U25" s="14"/>
      <c r="V25" s="11">
        <f t="shared" si="12"/>
        <v>0</v>
      </c>
      <c r="W25" s="11"/>
      <c r="X25" s="62">
        <f t="shared" si="7"/>
        <v>11223.76921875</v>
      </c>
      <c r="Y25" s="11"/>
      <c r="Z25" s="13">
        <f t="shared" si="8"/>
        <v>0</v>
      </c>
      <c r="AA25" s="11"/>
      <c r="AB25" s="13">
        <f t="shared" si="9"/>
        <v>0</v>
      </c>
      <c r="AC25" s="14"/>
      <c r="AD25" s="11">
        <f t="shared" si="0"/>
        <v>0</v>
      </c>
      <c r="AE25" s="14"/>
      <c r="AF25" s="11">
        <f t="shared" si="1"/>
        <v>0</v>
      </c>
      <c r="AG25" s="13">
        <f t="shared" si="2"/>
        <v>11223.76921875</v>
      </c>
      <c r="AH25" s="13">
        <f t="shared" si="3"/>
        <v>123461.46140624999</v>
      </c>
      <c r="AI25" s="13"/>
    </row>
    <row r="26" spans="1:35" s="9" customFormat="1" ht="12.95" customHeight="1">
      <c r="A26" s="10">
        <v>6</v>
      </c>
      <c r="B26" s="10" t="s">
        <v>36</v>
      </c>
      <c r="C26" s="10" t="s">
        <v>34</v>
      </c>
      <c r="D26" s="10" t="s">
        <v>24</v>
      </c>
      <c r="E26" s="11" t="s">
        <v>35</v>
      </c>
      <c r="F26" s="10">
        <v>1</v>
      </c>
      <c r="G26" s="10" t="s">
        <v>107</v>
      </c>
      <c r="H26" s="10">
        <v>4.51</v>
      </c>
      <c r="I26" s="11">
        <v>0.5</v>
      </c>
      <c r="J26" s="11">
        <f t="shared" si="4"/>
        <v>39906.735000000001</v>
      </c>
      <c r="K26" s="14">
        <v>50</v>
      </c>
      <c r="L26" s="13">
        <f t="shared" si="10"/>
        <v>19953.3675</v>
      </c>
      <c r="M26" s="61">
        <f t="shared" si="5"/>
        <v>59860.102500000001</v>
      </c>
      <c r="N26" s="14">
        <v>25</v>
      </c>
      <c r="O26" s="13">
        <f t="shared" si="11"/>
        <v>14965.025625</v>
      </c>
      <c r="P26" s="13">
        <f t="shared" si="6"/>
        <v>74825.128125000003</v>
      </c>
      <c r="Q26" s="11">
        <v>0</v>
      </c>
      <c r="R26" s="13">
        <f>SUM($H$16*Q26*1.25%)</f>
        <v>0</v>
      </c>
      <c r="S26" s="11"/>
      <c r="T26" s="13">
        <f>SUM($H$16*S26/100)</f>
        <v>0</v>
      </c>
      <c r="U26" s="14"/>
      <c r="V26" s="11">
        <f t="shared" si="12"/>
        <v>0</v>
      </c>
      <c r="W26" s="11"/>
      <c r="X26" s="62">
        <f t="shared" si="7"/>
        <v>7482.512812500001</v>
      </c>
      <c r="Y26" s="11"/>
      <c r="Z26" s="13">
        <f t="shared" si="8"/>
        <v>0</v>
      </c>
      <c r="AA26" s="11"/>
      <c r="AB26" s="13">
        <f t="shared" si="9"/>
        <v>0</v>
      </c>
      <c r="AC26" s="14"/>
      <c r="AD26" s="11">
        <f t="shared" si="0"/>
        <v>0</v>
      </c>
      <c r="AE26" s="14"/>
      <c r="AF26" s="11">
        <f t="shared" si="1"/>
        <v>0</v>
      </c>
      <c r="AG26" s="13">
        <f t="shared" si="2"/>
        <v>7482.512812500001</v>
      </c>
      <c r="AH26" s="13">
        <f t="shared" si="3"/>
        <v>82307.640937500008</v>
      </c>
      <c r="AI26" s="13"/>
    </row>
    <row r="27" spans="1:35" s="9" customFormat="1" ht="12.95" customHeight="1">
      <c r="A27" s="10">
        <v>7</v>
      </c>
      <c r="B27" s="10" t="s">
        <v>119</v>
      </c>
      <c r="C27" s="10" t="s">
        <v>37</v>
      </c>
      <c r="D27" s="10" t="s">
        <v>31</v>
      </c>
      <c r="E27" s="11" t="s">
        <v>53</v>
      </c>
      <c r="F27" s="10"/>
      <c r="G27" s="10" t="s">
        <v>120</v>
      </c>
      <c r="H27" s="12">
        <v>3.32</v>
      </c>
      <c r="I27" s="11">
        <v>0.5</v>
      </c>
      <c r="J27" s="11">
        <f t="shared" si="4"/>
        <v>29377.019999999997</v>
      </c>
      <c r="K27" s="14">
        <v>50</v>
      </c>
      <c r="L27" s="13">
        <f t="shared" si="10"/>
        <v>14688.509999999998</v>
      </c>
      <c r="M27" s="61">
        <f t="shared" si="5"/>
        <v>44065.53</v>
      </c>
      <c r="N27" s="14">
        <v>25</v>
      </c>
      <c r="O27" s="13">
        <f t="shared" si="11"/>
        <v>11016.3825</v>
      </c>
      <c r="P27" s="13">
        <f t="shared" si="6"/>
        <v>55081.912499999999</v>
      </c>
      <c r="Q27" s="11">
        <v>0</v>
      </c>
      <c r="R27" s="11">
        <f>SUM($H$16*Q27/100/2)</f>
        <v>0</v>
      </c>
      <c r="S27" s="11"/>
      <c r="T27" s="11">
        <f>SUM($H$16*S27/100/2)</f>
        <v>0</v>
      </c>
      <c r="U27" s="14"/>
      <c r="V27" s="11">
        <f t="shared" ref="V27" si="13">SUM($H$16*3.5/100)*U27</f>
        <v>0</v>
      </c>
      <c r="W27" s="11"/>
      <c r="X27" s="62">
        <f t="shared" si="7"/>
        <v>5508.1912499999999</v>
      </c>
      <c r="Y27" s="11"/>
      <c r="Z27" s="13">
        <f t="shared" si="8"/>
        <v>0</v>
      </c>
      <c r="AA27" s="11"/>
      <c r="AB27" s="13">
        <f t="shared" si="9"/>
        <v>0</v>
      </c>
      <c r="AC27" s="14"/>
      <c r="AD27" s="11">
        <f t="shared" si="0"/>
        <v>0</v>
      </c>
      <c r="AE27" s="14"/>
      <c r="AF27" s="11">
        <f t="shared" si="1"/>
        <v>0</v>
      </c>
      <c r="AG27" s="13">
        <f t="shared" si="2"/>
        <v>5508.1912499999999</v>
      </c>
      <c r="AH27" s="13">
        <f t="shared" si="3"/>
        <v>60590.103749999995</v>
      </c>
      <c r="AI27" s="13"/>
    </row>
    <row r="28" spans="1:35" s="9" customFormat="1" ht="12.95" customHeight="1">
      <c r="A28" s="10">
        <v>8</v>
      </c>
      <c r="B28" s="10" t="s">
        <v>38</v>
      </c>
      <c r="C28" s="10" t="s">
        <v>39</v>
      </c>
      <c r="D28" s="10" t="s">
        <v>24</v>
      </c>
      <c r="E28" s="11" t="s">
        <v>35</v>
      </c>
      <c r="F28" s="10">
        <v>1</v>
      </c>
      <c r="G28" s="10" t="s">
        <v>112</v>
      </c>
      <c r="H28" s="10">
        <v>4.51</v>
      </c>
      <c r="I28" s="11">
        <v>1</v>
      </c>
      <c r="J28" s="11">
        <f t="shared" si="4"/>
        <v>79813.47</v>
      </c>
      <c r="K28" s="14">
        <v>50</v>
      </c>
      <c r="L28" s="13">
        <f t="shared" si="10"/>
        <v>39906.735000000001</v>
      </c>
      <c r="M28" s="61">
        <f t="shared" si="5"/>
        <v>119720.205</v>
      </c>
      <c r="N28" s="14">
        <v>25</v>
      </c>
      <c r="O28" s="13">
        <f t="shared" si="11"/>
        <v>29930.05125</v>
      </c>
      <c r="P28" s="13">
        <f t="shared" si="6"/>
        <v>149650.25625000001</v>
      </c>
      <c r="Q28" s="11">
        <v>0</v>
      </c>
      <c r="R28" s="11">
        <f t="shared" ref="R28:R54" si="14">SUM($H$16*Q28/100)</f>
        <v>0</v>
      </c>
      <c r="S28" s="11"/>
      <c r="T28" s="11">
        <f t="shared" ref="T28:T30" si="15">SUM($H$16*S28/100)</f>
        <v>0</v>
      </c>
      <c r="U28" s="14"/>
      <c r="V28" s="11">
        <f t="shared" si="12"/>
        <v>0</v>
      </c>
      <c r="W28" s="11"/>
      <c r="X28" s="62">
        <f t="shared" si="7"/>
        <v>14965.025625000002</v>
      </c>
      <c r="Y28" s="11"/>
      <c r="Z28" s="13">
        <f t="shared" si="8"/>
        <v>0</v>
      </c>
      <c r="AA28" s="11"/>
      <c r="AB28" s="13">
        <f t="shared" si="9"/>
        <v>0</v>
      </c>
      <c r="AC28" s="14"/>
      <c r="AD28" s="11">
        <f t="shared" si="0"/>
        <v>0</v>
      </c>
      <c r="AE28" s="14"/>
      <c r="AF28" s="11">
        <f t="shared" si="1"/>
        <v>0</v>
      </c>
      <c r="AG28" s="13">
        <f t="shared" si="2"/>
        <v>14965.025625000002</v>
      </c>
      <c r="AH28" s="13">
        <f t="shared" si="3"/>
        <v>164615.28187500002</v>
      </c>
      <c r="AI28" s="13"/>
    </row>
    <row r="29" spans="1:35" s="9" customFormat="1" ht="12.95" customHeight="1">
      <c r="A29" s="10">
        <v>9</v>
      </c>
      <c r="B29" s="10" t="s">
        <v>40</v>
      </c>
      <c r="C29" s="10" t="s">
        <v>39</v>
      </c>
      <c r="D29" s="10" t="s">
        <v>24</v>
      </c>
      <c r="E29" s="11" t="s">
        <v>35</v>
      </c>
      <c r="F29" s="10">
        <v>1</v>
      </c>
      <c r="G29" s="10" t="s">
        <v>111</v>
      </c>
      <c r="H29" s="10">
        <v>4.51</v>
      </c>
      <c r="I29" s="11">
        <v>1</v>
      </c>
      <c r="J29" s="11">
        <f t="shared" si="4"/>
        <v>79813.47</v>
      </c>
      <c r="K29" s="14">
        <v>50</v>
      </c>
      <c r="L29" s="13">
        <f t="shared" si="10"/>
        <v>39906.735000000001</v>
      </c>
      <c r="M29" s="61">
        <f t="shared" si="5"/>
        <v>119720.205</v>
      </c>
      <c r="N29" s="14">
        <v>25</v>
      </c>
      <c r="O29" s="13">
        <f t="shared" si="11"/>
        <v>29930.05125</v>
      </c>
      <c r="P29" s="13">
        <f t="shared" si="6"/>
        <v>149650.25625000001</v>
      </c>
      <c r="Q29" s="11">
        <v>0</v>
      </c>
      <c r="R29" s="11">
        <f t="shared" si="14"/>
        <v>0</v>
      </c>
      <c r="S29" s="11"/>
      <c r="T29" s="11">
        <f t="shared" si="15"/>
        <v>0</v>
      </c>
      <c r="U29" s="14"/>
      <c r="V29" s="11">
        <f t="shared" si="12"/>
        <v>0</v>
      </c>
      <c r="W29" s="11"/>
      <c r="X29" s="62">
        <f t="shared" si="7"/>
        <v>14965.025625000002</v>
      </c>
      <c r="Y29" s="11"/>
      <c r="Z29" s="13">
        <f t="shared" si="8"/>
        <v>0</v>
      </c>
      <c r="AA29" s="11">
        <v>1</v>
      </c>
      <c r="AB29" s="13">
        <f>SUM($H$16*0.6)*AA29</f>
        <v>10618.199999999999</v>
      </c>
      <c r="AC29" s="14"/>
      <c r="AD29" s="11">
        <f t="shared" si="0"/>
        <v>0</v>
      </c>
      <c r="AE29" s="14"/>
      <c r="AF29" s="11">
        <f t="shared" si="1"/>
        <v>0</v>
      </c>
      <c r="AG29" s="13">
        <f t="shared" si="2"/>
        <v>25583.225624999999</v>
      </c>
      <c r="AH29" s="13">
        <f t="shared" si="3"/>
        <v>175233.481875</v>
      </c>
      <c r="AI29" s="13"/>
    </row>
    <row r="30" spans="1:35" s="9" customFormat="1" ht="12.95" customHeight="1">
      <c r="A30" s="10">
        <v>10</v>
      </c>
      <c r="B30" s="10" t="s">
        <v>41</v>
      </c>
      <c r="C30" s="10" t="s">
        <v>39</v>
      </c>
      <c r="D30" s="10" t="s">
        <v>24</v>
      </c>
      <c r="E30" s="11" t="s">
        <v>35</v>
      </c>
      <c r="F30" s="10">
        <v>1</v>
      </c>
      <c r="G30" s="10" t="s">
        <v>116</v>
      </c>
      <c r="H30" s="10">
        <v>4.37</v>
      </c>
      <c r="I30" s="11">
        <v>1</v>
      </c>
      <c r="J30" s="11">
        <f t="shared" si="4"/>
        <v>77335.89</v>
      </c>
      <c r="K30" s="14">
        <v>50</v>
      </c>
      <c r="L30" s="13">
        <f t="shared" si="10"/>
        <v>38667.945</v>
      </c>
      <c r="M30" s="61">
        <f t="shared" si="5"/>
        <v>116003.83499999999</v>
      </c>
      <c r="N30" s="14">
        <v>25</v>
      </c>
      <c r="O30" s="13">
        <f t="shared" si="11"/>
        <v>29000.958749999998</v>
      </c>
      <c r="P30" s="13">
        <f t="shared" si="6"/>
        <v>145004.79374999998</v>
      </c>
      <c r="Q30" s="11">
        <v>0</v>
      </c>
      <c r="R30" s="11">
        <f t="shared" si="14"/>
        <v>0</v>
      </c>
      <c r="S30" s="11"/>
      <c r="T30" s="11">
        <f t="shared" si="15"/>
        <v>0</v>
      </c>
      <c r="U30" s="14"/>
      <c r="V30" s="11">
        <f t="shared" si="12"/>
        <v>0</v>
      </c>
      <c r="W30" s="11"/>
      <c r="X30" s="62">
        <f t="shared" si="7"/>
        <v>14500.479374999999</v>
      </c>
      <c r="Y30" s="11"/>
      <c r="Z30" s="13">
        <f t="shared" si="8"/>
        <v>0</v>
      </c>
      <c r="AA30" s="11"/>
      <c r="AB30" s="13">
        <f t="shared" si="9"/>
        <v>0</v>
      </c>
      <c r="AC30" s="14"/>
      <c r="AD30" s="11">
        <f t="shared" si="0"/>
        <v>0</v>
      </c>
      <c r="AE30" s="14"/>
      <c r="AF30" s="11">
        <f t="shared" si="1"/>
        <v>0</v>
      </c>
      <c r="AG30" s="13">
        <f t="shared" si="2"/>
        <v>14500.479374999999</v>
      </c>
      <c r="AH30" s="13">
        <f t="shared" si="3"/>
        <v>159505.27312499998</v>
      </c>
      <c r="AI30" s="13"/>
    </row>
    <row r="31" spans="1:35" s="9" customFormat="1" ht="12.95" customHeight="1">
      <c r="A31" s="10">
        <v>11</v>
      </c>
      <c r="B31" s="10" t="s">
        <v>42</v>
      </c>
      <c r="C31" s="57" t="s">
        <v>39</v>
      </c>
      <c r="D31" s="10" t="s">
        <v>24</v>
      </c>
      <c r="E31" s="11" t="s">
        <v>35</v>
      </c>
      <c r="F31" s="10">
        <v>1</v>
      </c>
      <c r="G31" s="10" t="s">
        <v>108</v>
      </c>
      <c r="H31" s="12">
        <v>4.4400000000000004</v>
      </c>
      <c r="I31" s="11">
        <v>1</v>
      </c>
      <c r="J31" s="11">
        <f t="shared" si="4"/>
        <v>78574.680000000008</v>
      </c>
      <c r="K31" s="14">
        <v>50</v>
      </c>
      <c r="L31" s="13">
        <f t="shared" si="10"/>
        <v>39287.340000000004</v>
      </c>
      <c r="M31" s="61">
        <f t="shared" si="5"/>
        <v>117862.02000000002</v>
      </c>
      <c r="N31" s="14">
        <v>25</v>
      </c>
      <c r="O31" s="13">
        <f t="shared" si="11"/>
        <v>29465.505000000005</v>
      </c>
      <c r="P31" s="13">
        <f t="shared" si="6"/>
        <v>147327.52500000002</v>
      </c>
      <c r="Q31" s="11">
        <v>0</v>
      </c>
      <c r="R31" s="11">
        <f t="shared" ref="R31:R34" si="16">SUM($H$16*Q31/100)</f>
        <v>0</v>
      </c>
      <c r="S31" s="11"/>
      <c r="T31" s="11">
        <f t="shared" ref="T31:T35" si="17">SUM($H$16*S31/100)</f>
        <v>0</v>
      </c>
      <c r="U31" s="14"/>
      <c r="V31" s="11">
        <f t="shared" si="12"/>
        <v>0</v>
      </c>
      <c r="W31" s="11"/>
      <c r="X31" s="62">
        <f t="shared" si="7"/>
        <v>14732.752500000002</v>
      </c>
      <c r="Y31" s="11"/>
      <c r="Z31" s="13">
        <f t="shared" si="8"/>
        <v>0</v>
      </c>
      <c r="AA31" s="11"/>
      <c r="AB31" s="13">
        <f t="shared" si="9"/>
        <v>0</v>
      </c>
      <c r="AC31" s="14"/>
      <c r="AD31" s="11">
        <f t="shared" si="0"/>
        <v>0</v>
      </c>
      <c r="AE31" s="14"/>
      <c r="AF31" s="11">
        <f t="shared" si="1"/>
        <v>0</v>
      </c>
      <c r="AG31" s="13">
        <f t="shared" si="2"/>
        <v>14732.752500000002</v>
      </c>
      <c r="AH31" s="13">
        <f t="shared" si="3"/>
        <v>162060.27750000003</v>
      </c>
      <c r="AI31" s="13"/>
    </row>
    <row r="32" spans="1:35" s="9" customFormat="1" ht="12.95" customHeight="1">
      <c r="A32" s="10">
        <v>12</v>
      </c>
      <c r="B32" s="10" t="s">
        <v>43</v>
      </c>
      <c r="C32" s="10" t="s">
        <v>39</v>
      </c>
      <c r="D32" s="10" t="s">
        <v>24</v>
      </c>
      <c r="E32" s="11" t="s">
        <v>82</v>
      </c>
      <c r="F32" s="10">
        <v>2</v>
      </c>
      <c r="G32" s="10" t="s">
        <v>117</v>
      </c>
      <c r="H32" s="10">
        <v>4.1399999999999997</v>
      </c>
      <c r="I32" s="11">
        <v>1</v>
      </c>
      <c r="J32" s="11">
        <f t="shared" si="4"/>
        <v>73265.579999999987</v>
      </c>
      <c r="K32" s="14">
        <v>50</v>
      </c>
      <c r="L32" s="13">
        <f t="shared" si="10"/>
        <v>36632.789999999994</v>
      </c>
      <c r="M32" s="61">
        <f t="shared" si="5"/>
        <v>109898.36999999998</v>
      </c>
      <c r="N32" s="14">
        <v>25</v>
      </c>
      <c r="O32" s="13">
        <f t="shared" si="11"/>
        <v>27474.592499999995</v>
      </c>
      <c r="P32" s="13">
        <f t="shared" si="6"/>
        <v>137372.96249999997</v>
      </c>
      <c r="Q32" s="11">
        <v>0</v>
      </c>
      <c r="R32" s="11">
        <f t="shared" si="16"/>
        <v>0</v>
      </c>
      <c r="S32" s="11"/>
      <c r="T32" s="11">
        <f t="shared" si="17"/>
        <v>0</v>
      </c>
      <c r="U32" s="14"/>
      <c r="V32" s="11">
        <f t="shared" ref="V32:V34" si="18">SUM($H$16*3.5/100)*U32</f>
        <v>0</v>
      </c>
      <c r="W32" s="11"/>
      <c r="X32" s="62">
        <f t="shared" si="7"/>
        <v>13737.296249999998</v>
      </c>
      <c r="Y32" s="11"/>
      <c r="Z32" s="13">
        <f t="shared" si="8"/>
        <v>0</v>
      </c>
      <c r="AA32" s="11"/>
      <c r="AB32" s="13">
        <f t="shared" si="9"/>
        <v>0</v>
      </c>
      <c r="AC32" s="14"/>
      <c r="AD32" s="11">
        <f t="shared" si="0"/>
        <v>0</v>
      </c>
      <c r="AE32" s="14"/>
      <c r="AF32" s="11">
        <f t="shared" si="1"/>
        <v>0</v>
      </c>
      <c r="AG32" s="13">
        <f t="shared" si="2"/>
        <v>13737.296249999998</v>
      </c>
      <c r="AH32" s="13">
        <f t="shared" si="3"/>
        <v>151110.25874999995</v>
      </c>
      <c r="AI32" s="13"/>
    </row>
    <row r="33" spans="1:35" s="9" customFormat="1" ht="12.95" customHeight="1">
      <c r="A33" s="10">
        <v>13</v>
      </c>
      <c r="B33" s="10" t="s">
        <v>44</v>
      </c>
      <c r="C33" s="10" t="s">
        <v>39</v>
      </c>
      <c r="D33" s="10" t="s">
        <v>31</v>
      </c>
      <c r="E33" s="11" t="s">
        <v>45</v>
      </c>
      <c r="F33" s="10">
        <v>1</v>
      </c>
      <c r="G33" s="10" t="s">
        <v>109</v>
      </c>
      <c r="H33" s="10">
        <v>4.3899999999999997</v>
      </c>
      <c r="I33" s="64">
        <v>1</v>
      </c>
      <c r="J33" s="11">
        <f t="shared" si="4"/>
        <v>77689.829999999987</v>
      </c>
      <c r="K33" s="14">
        <v>50</v>
      </c>
      <c r="L33" s="13">
        <f t="shared" si="10"/>
        <v>38844.914999999994</v>
      </c>
      <c r="M33" s="61">
        <f t="shared" si="5"/>
        <v>116534.74499999998</v>
      </c>
      <c r="N33" s="65">
        <v>25</v>
      </c>
      <c r="O33" s="13">
        <f t="shared" si="11"/>
        <v>29133.686249999995</v>
      </c>
      <c r="P33" s="13">
        <f t="shared" si="6"/>
        <v>145668.43124999997</v>
      </c>
      <c r="Q33" s="11">
        <v>0</v>
      </c>
      <c r="R33" s="11">
        <f t="shared" si="16"/>
        <v>0</v>
      </c>
      <c r="S33" s="11"/>
      <c r="T33" s="11">
        <f t="shared" si="17"/>
        <v>0</v>
      </c>
      <c r="U33" s="14"/>
      <c r="V33" s="11">
        <f t="shared" si="18"/>
        <v>0</v>
      </c>
      <c r="W33" s="11"/>
      <c r="X33" s="62">
        <f t="shared" si="7"/>
        <v>14566.843124999998</v>
      </c>
      <c r="Y33" s="11"/>
      <c r="Z33" s="13">
        <f t="shared" si="8"/>
        <v>0</v>
      </c>
      <c r="AA33" s="11"/>
      <c r="AB33" s="13">
        <f t="shared" si="9"/>
        <v>0</v>
      </c>
      <c r="AC33" s="14"/>
      <c r="AD33" s="11">
        <f t="shared" si="0"/>
        <v>0</v>
      </c>
      <c r="AE33" s="14"/>
      <c r="AF33" s="11">
        <f t="shared" si="1"/>
        <v>0</v>
      </c>
      <c r="AG33" s="13">
        <f t="shared" si="2"/>
        <v>14566.843124999998</v>
      </c>
      <c r="AH33" s="13">
        <f t="shared" si="3"/>
        <v>160235.27437499995</v>
      </c>
      <c r="AI33" s="13"/>
    </row>
    <row r="34" spans="1:35" s="9" customFormat="1" ht="12.95" customHeight="1">
      <c r="A34" s="10">
        <v>14</v>
      </c>
      <c r="B34" s="10" t="s">
        <v>46</v>
      </c>
      <c r="C34" s="10" t="s">
        <v>39</v>
      </c>
      <c r="D34" s="10" t="s">
        <v>31</v>
      </c>
      <c r="E34" s="11" t="s">
        <v>45</v>
      </c>
      <c r="F34" s="10">
        <v>1</v>
      </c>
      <c r="G34" s="10" t="s">
        <v>115</v>
      </c>
      <c r="H34" s="10">
        <v>4.32</v>
      </c>
      <c r="I34" s="11">
        <v>1</v>
      </c>
      <c r="J34" s="11">
        <f t="shared" si="4"/>
        <v>76451.040000000008</v>
      </c>
      <c r="K34" s="14">
        <v>50</v>
      </c>
      <c r="L34" s="13">
        <f t="shared" si="10"/>
        <v>38225.520000000004</v>
      </c>
      <c r="M34" s="61">
        <f t="shared" si="5"/>
        <v>114676.56000000001</v>
      </c>
      <c r="N34" s="14">
        <v>25</v>
      </c>
      <c r="O34" s="13">
        <f t="shared" si="11"/>
        <v>28669.140000000003</v>
      </c>
      <c r="P34" s="13">
        <f t="shared" si="6"/>
        <v>143345.70000000001</v>
      </c>
      <c r="Q34" s="11">
        <v>0</v>
      </c>
      <c r="R34" s="11">
        <f t="shared" si="16"/>
        <v>0</v>
      </c>
      <c r="S34" s="11"/>
      <c r="T34" s="11">
        <f t="shared" si="17"/>
        <v>0</v>
      </c>
      <c r="U34" s="14"/>
      <c r="V34" s="11">
        <f t="shared" si="18"/>
        <v>0</v>
      </c>
      <c r="W34" s="11"/>
      <c r="X34" s="62">
        <f t="shared" si="7"/>
        <v>14334.570000000002</v>
      </c>
      <c r="Y34" s="11"/>
      <c r="Z34" s="13">
        <f t="shared" si="8"/>
        <v>0</v>
      </c>
      <c r="AA34" s="11"/>
      <c r="AB34" s="13">
        <f t="shared" si="9"/>
        <v>0</v>
      </c>
      <c r="AC34" s="14"/>
      <c r="AD34" s="11">
        <f t="shared" si="0"/>
        <v>0</v>
      </c>
      <c r="AE34" s="14"/>
      <c r="AF34" s="11">
        <f t="shared" si="1"/>
        <v>0</v>
      </c>
      <c r="AG34" s="13">
        <f t="shared" si="2"/>
        <v>14334.570000000002</v>
      </c>
      <c r="AH34" s="13">
        <f t="shared" si="3"/>
        <v>157680.27000000002</v>
      </c>
      <c r="AI34" s="13"/>
    </row>
    <row r="35" spans="1:35" s="15" customFormat="1" ht="12.95" customHeight="1">
      <c r="A35" s="10">
        <v>15</v>
      </c>
      <c r="B35" s="66" t="s">
        <v>47</v>
      </c>
      <c r="C35" s="66" t="s">
        <v>39</v>
      </c>
      <c r="D35" s="66" t="s">
        <v>31</v>
      </c>
      <c r="E35" s="67" t="s">
        <v>48</v>
      </c>
      <c r="F35" s="66">
        <v>1</v>
      </c>
      <c r="G35" s="66" t="s">
        <v>110</v>
      </c>
      <c r="H35" s="66">
        <v>4.3899999999999997</v>
      </c>
      <c r="I35" s="67">
        <v>1</v>
      </c>
      <c r="J35" s="11">
        <f t="shared" si="4"/>
        <v>77689.829999999987</v>
      </c>
      <c r="K35" s="14">
        <v>50</v>
      </c>
      <c r="L35" s="13">
        <f t="shared" si="10"/>
        <v>38844.914999999994</v>
      </c>
      <c r="M35" s="61">
        <f t="shared" si="5"/>
        <v>116534.74499999998</v>
      </c>
      <c r="N35" s="14">
        <v>25</v>
      </c>
      <c r="O35" s="13">
        <f t="shared" si="11"/>
        <v>29133.686249999995</v>
      </c>
      <c r="P35" s="13">
        <f t="shared" si="6"/>
        <v>145668.43124999997</v>
      </c>
      <c r="Q35" s="67">
        <v>0</v>
      </c>
      <c r="R35" s="67">
        <f t="shared" si="14"/>
        <v>0</v>
      </c>
      <c r="S35" s="67"/>
      <c r="T35" s="67">
        <f t="shared" si="17"/>
        <v>0</v>
      </c>
      <c r="U35" s="14"/>
      <c r="V35" s="67">
        <f t="shared" si="12"/>
        <v>0</v>
      </c>
      <c r="W35" s="67"/>
      <c r="X35" s="62">
        <f t="shared" si="7"/>
        <v>14566.843124999998</v>
      </c>
      <c r="Y35" s="67"/>
      <c r="Z35" s="68">
        <f t="shared" si="8"/>
        <v>0</v>
      </c>
      <c r="AA35" s="67"/>
      <c r="AB35" s="68">
        <f>SUM($H$16*0.6)*AA35</f>
        <v>0</v>
      </c>
      <c r="AC35" s="14"/>
      <c r="AD35" s="67">
        <f t="shared" si="0"/>
        <v>0</v>
      </c>
      <c r="AE35" s="14"/>
      <c r="AF35" s="67">
        <f t="shared" si="1"/>
        <v>0</v>
      </c>
      <c r="AG35" s="13">
        <f t="shared" si="2"/>
        <v>14566.843124999998</v>
      </c>
      <c r="AH35" s="13">
        <f t="shared" si="3"/>
        <v>160235.27437499995</v>
      </c>
      <c r="AI35" s="13"/>
    </row>
    <row r="36" spans="1:35" s="9" customFormat="1" ht="12.95" customHeight="1">
      <c r="A36" s="10">
        <v>16</v>
      </c>
      <c r="B36" s="10" t="s">
        <v>49</v>
      </c>
      <c r="C36" s="10" t="s">
        <v>39</v>
      </c>
      <c r="D36" s="57" t="s">
        <v>31</v>
      </c>
      <c r="E36" s="11" t="s">
        <v>45</v>
      </c>
      <c r="F36" s="10">
        <v>1</v>
      </c>
      <c r="G36" s="10" t="s">
        <v>118</v>
      </c>
      <c r="H36" s="12">
        <v>4.3899999999999997</v>
      </c>
      <c r="I36" s="11">
        <v>1</v>
      </c>
      <c r="J36" s="11">
        <f t="shared" si="4"/>
        <v>77689.829999999987</v>
      </c>
      <c r="K36" s="14">
        <v>50</v>
      </c>
      <c r="L36" s="13">
        <f t="shared" si="10"/>
        <v>38844.914999999994</v>
      </c>
      <c r="M36" s="61">
        <f t="shared" si="5"/>
        <v>116534.74499999998</v>
      </c>
      <c r="N36" s="14">
        <v>25</v>
      </c>
      <c r="O36" s="13">
        <f t="shared" si="11"/>
        <v>29133.686249999995</v>
      </c>
      <c r="P36" s="13">
        <f t="shared" si="6"/>
        <v>145668.43124999997</v>
      </c>
      <c r="Q36" s="11">
        <v>0</v>
      </c>
      <c r="R36" s="11">
        <f>SUM($H$16*Q36/100)</f>
        <v>0</v>
      </c>
      <c r="S36" s="11"/>
      <c r="T36" s="11">
        <f>SUM($H$16*S36/100/2)</f>
        <v>0</v>
      </c>
      <c r="U36" s="14"/>
      <c r="V36" s="11">
        <f t="shared" ref="V36" si="19">SUM($H$16*3.5/100)*U36</f>
        <v>0</v>
      </c>
      <c r="W36" s="11"/>
      <c r="X36" s="62">
        <f t="shared" si="7"/>
        <v>14566.843124999998</v>
      </c>
      <c r="Y36" s="11"/>
      <c r="Z36" s="13">
        <f t="shared" si="8"/>
        <v>0</v>
      </c>
      <c r="AA36" s="11"/>
      <c r="AB36" s="13">
        <f t="shared" ref="AB36" si="20">SUM($H$16*0.3)*AA36</f>
        <v>0</v>
      </c>
      <c r="AC36" s="14"/>
      <c r="AD36" s="11">
        <f t="shared" si="0"/>
        <v>0</v>
      </c>
      <c r="AE36" s="14"/>
      <c r="AF36" s="11">
        <f t="shared" si="1"/>
        <v>0</v>
      </c>
      <c r="AG36" s="13">
        <f t="shared" si="2"/>
        <v>14566.843124999998</v>
      </c>
      <c r="AH36" s="13">
        <f t="shared" si="3"/>
        <v>160235.27437499995</v>
      </c>
      <c r="AI36" s="13"/>
    </row>
    <row r="37" spans="1:35" s="9" customFormat="1" ht="12.95" customHeight="1">
      <c r="A37" s="10">
        <v>17</v>
      </c>
      <c r="B37" s="10" t="s">
        <v>50</v>
      </c>
      <c r="C37" s="10" t="s">
        <v>39</v>
      </c>
      <c r="D37" s="57" t="s">
        <v>31</v>
      </c>
      <c r="E37" s="11" t="s">
        <v>51</v>
      </c>
      <c r="F37" s="10">
        <v>2</v>
      </c>
      <c r="G37" s="10" t="s">
        <v>113</v>
      </c>
      <c r="H37" s="10">
        <v>3.97</v>
      </c>
      <c r="I37" s="11">
        <v>1</v>
      </c>
      <c r="J37" s="11">
        <f t="shared" si="4"/>
        <v>70257.09</v>
      </c>
      <c r="K37" s="14">
        <v>50</v>
      </c>
      <c r="L37" s="13">
        <f t="shared" si="10"/>
        <v>35128.544999999998</v>
      </c>
      <c r="M37" s="61">
        <f t="shared" si="5"/>
        <v>105385.63499999999</v>
      </c>
      <c r="N37" s="14">
        <v>25</v>
      </c>
      <c r="O37" s="13">
        <f t="shared" si="11"/>
        <v>26346.408749999999</v>
      </c>
      <c r="P37" s="13">
        <f t="shared" si="6"/>
        <v>131732.04374999998</v>
      </c>
      <c r="Q37" s="11">
        <v>0</v>
      </c>
      <c r="R37" s="11">
        <f t="shared" ref="R37" si="21">SUM($H$16*Q37/100)</f>
        <v>0</v>
      </c>
      <c r="S37" s="11"/>
      <c r="T37" s="11">
        <f t="shared" ref="T37" si="22">SUM($H$16*S37/100)</f>
        <v>0</v>
      </c>
      <c r="U37" s="14"/>
      <c r="V37" s="11">
        <f t="shared" ref="V37" si="23">SUM($H$16*3.5/100)*U37</f>
        <v>0</v>
      </c>
      <c r="W37" s="11"/>
      <c r="X37" s="62">
        <f t="shared" si="7"/>
        <v>13173.204374999999</v>
      </c>
      <c r="Y37" s="11"/>
      <c r="Z37" s="13">
        <f t="shared" si="8"/>
        <v>0</v>
      </c>
      <c r="AA37" s="11">
        <v>1</v>
      </c>
      <c r="AB37" s="13">
        <f>SUM($H$16*0.6)*AA37</f>
        <v>10618.199999999999</v>
      </c>
      <c r="AC37" s="14"/>
      <c r="AD37" s="11">
        <f t="shared" si="0"/>
        <v>0</v>
      </c>
      <c r="AE37" s="14"/>
      <c r="AF37" s="11">
        <f t="shared" si="1"/>
        <v>0</v>
      </c>
      <c r="AG37" s="13">
        <f t="shared" si="2"/>
        <v>23791.404374999998</v>
      </c>
      <c r="AH37" s="13">
        <f t="shared" si="3"/>
        <v>155523.448125</v>
      </c>
      <c r="AI37" s="13"/>
    </row>
    <row r="38" spans="1:35" s="9" customFormat="1" ht="12.95" customHeight="1">
      <c r="A38" s="10">
        <v>18</v>
      </c>
      <c r="B38" s="10" t="s">
        <v>49</v>
      </c>
      <c r="C38" s="10" t="s">
        <v>52</v>
      </c>
      <c r="D38" s="57" t="s">
        <v>31</v>
      </c>
      <c r="E38" s="11" t="s">
        <v>53</v>
      </c>
      <c r="F38" s="10"/>
      <c r="G38" s="10" t="s">
        <v>118</v>
      </c>
      <c r="H38" s="12">
        <v>3.73</v>
      </c>
      <c r="I38" s="11">
        <v>0.5</v>
      </c>
      <c r="J38" s="11">
        <f t="shared" si="4"/>
        <v>33004.904999999999</v>
      </c>
      <c r="K38" s="14">
        <v>50</v>
      </c>
      <c r="L38" s="13">
        <f t="shared" si="10"/>
        <v>16502.452499999999</v>
      </c>
      <c r="M38" s="61">
        <f t="shared" si="5"/>
        <v>49507.357499999998</v>
      </c>
      <c r="N38" s="14">
        <v>25</v>
      </c>
      <c r="O38" s="13">
        <f t="shared" si="11"/>
        <v>12376.839375</v>
      </c>
      <c r="P38" s="13">
        <f t="shared" si="6"/>
        <v>61884.196874999994</v>
      </c>
      <c r="Q38" s="11">
        <v>0</v>
      </c>
      <c r="R38" s="13">
        <f>SUM($H$16*Q38/100/2)</f>
        <v>0</v>
      </c>
      <c r="S38" s="11"/>
      <c r="T38" s="11">
        <f>SUM($H$16*S38/100/2)</f>
        <v>0</v>
      </c>
      <c r="U38" s="14"/>
      <c r="V38" s="11">
        <f t="shared" ref="V38" si="24">SUM($H$16*3.5/100)*U38</f>
        <v>0</v>
      </c>
      <c r="W38" s="11"/>
      <c r="X38" s="62">
        <f t="shared" si="7"/>
        <v>6188.4196874999998</v>
      </c>
      <c r="Y38" s="11"/>
      <c r="Z38" s="13">
        <f t="shared" si="8"/>
        <v>0</v>
      </c>
      <c r="AA38" s="11"/>
      <c r="AB38" s="13">
        <f t="shared" si="9"/>
        <v>0</v>
      </c>
      <c r="AC38" s="14"/>
      <c r="AD38" s="11">
        <f t="shared" si="0"/>
        <v>0</v>
      </c>
      <c r="AE38" s="14"/>
      <c r="AF38" s="11">
        <f t="shared" si="1"/>
        <v>0</v>
      </c>
      <c r="AG38" s="13">
        <f t="shared" si="2"/>
        <v>6188.4196874999998</v>
      </c>
      <c r="AH38" s="13">
        <f t="shared" si="3"/>
        <v>68072.616562499999</v>
      </c>
      <c r="AI38" s="13"/>
    </row>
    <row r="39" spans="1:35" s="9" customFormat="1" ht="12.95" customHeight="1">
      <c r="A39" s="10">
        <v>19</v>
      </c>
      <c r="B39" s="11" t="s">
        <v>36</v>
      </c>
      <c r="C39" s="10" t="s">
        <v>54</v>
      </c>
      <c r="D39" s="10" t="s">
        <v>31</v>
      </c>
      <c r="E39" s="10" t="s">
        <v>53</v>
      </c>
      <c r="F39" s="10"/>
      <c r="G39" s="10" t="s">
        <v>88</v>
      </c>
      <c r="H39" s="10">
        <v>3.41</v>
      </c>
      <c r="I39" s="10">
        <v>1</v>
      </c>
      <c r="J39" s="11">
        <f t="shared" si="4"/>
        <v>60346.770000000004</v>
      </c>
      <c r="K39" s="14">
        <v>0</v>
      </c>
      <c r="L39" s="13">
        <v>0</v>
      </c>
      <c r="M39" s="61">
        <f t="shared" si="5"/>
        <v>60346.770000000004</v>
      </c>
      <c r="N39" s="14">
        <v>25</v>
      </c>
      <c r="O39" s="13">
        <f t="shared" si="11"/>
        <v>15086.692500000001</v>
      </c>
      <c r="P39" s="13">
        <f t="shared" si="6"/>
        <v>75433.462500000009</v>
      </c>
      <c r="Q39" s="11">
        <v>0</v>
      </c>
      <c r="R39" s="11">
        <f t="shared" ref="R39" si="25">SUM($H$16*Q39/100)</f>
        <v>0</v>
      </c>
      <c r="S39" s="11"/>
      <c r="T39" s="11">
        <f t="shared" ref="T39" si="26">SUM($H$16*S39/100)</f>
        <v>0</v>
      </c>
      <c r="U39" s="14"/>
      <c r="V39" s="11">
        <f t="shared" ref="V39" si="27">SUM($H$16*3.5/100)*U39</f>
        <v>0</v>
      </c>
      <c r="W39" s="11"/>
      <c r="X39" s="62">
        <f t="shared" si="7"/>
        <v>7543.3462500000014</v>
      </c>
      <c r="Y39" s="11"/>
      <c r="Z39" s="13">
        <f>SUM($H$16*0.3)*Y39</f>
        <v>0</v>
      </c>
      <c r="AA39" s="11">
        <v>1</v>
      </c>
      <c r="AB39" s="13">
        <f t="shared" ref="AB39" si="28">SUM($H$16*0.3)*AA39</f>
        <v>5309.0999999999995</v>
      </c>
      <c r="AC39" s="14"/>
      <c r="AD39" s="11">
        <f t="shared" si="0"/>
        <v>0</v>
      </c>
      <c r="AE39" s="14"/>
      <c r="AF39" s="11">
        <f t="shared" si="1"/>
        <v>0</v>
      </c>
      <c r="AG39" s="13">
        <f t="shared" si="2"/>
        <v>12852.446250000001</v>
      </c>
      <c r="AH39" s="13">
        <f t="shared" si="3"/>
        <v>88285.908750000002</v>
      </c>
      <c r="AI39" s="13"/>
    </row>
    <row r="40" spans="1:35" s="9" customFormat="1" ht="12.95" customHeight="1">
      <c r="A40" s="10">
        <v>20</v>
      </c>
      <c r="B40" s="10" t="s">
        <v>55</v>
      </c>
      <c r="C40" s="10" t="s">
        <v>56</v>
      </c>
      <c r="D40" s="10" t="s">
        <v>31</v>
      </c>
      <c r="E40" s="11" t="s">
        <v>57</v>
      </c>
      <c r="F40" s="10"/>
      <c r="G40" s="10" t="s">
        <v>127</v>
      </c>
      <c r="H40" s="10">
        <v>3.68</v>
      </c>
      <c r="I40" s="11">
        <v>1</v>
      </c>
      <c r="J40" s="11">
        <f t="shared" si="4"/>
        <v>65124.960000000006</v>
      </c>
      <c r="K40" s="14">
        <v>0</v>
      </c>
      <c r="L40" s="13">
        <v>0</v>
      </c>
      <c r="M40" s="61">
        <f t="shared" si="5"/>
        <v>65124.960000000006</v>
      </c>
      <c r="N40" s="14">
        <v>0</v>
      </c>
      <c r="O40" s="13">
        <v>0</v>
      </c>
      <c r="P40" s="13">
        <f t="shared" si="6"/>
        <v>65124.960000000006</v>
      </c>
      <c r="Q40" s="11">
        <v>0</v>
      </c>
      <c r="R40" s="11">
        <f t="shared" ref="R40" si="29">SUM($H$16*Q40/100)</f>
        <v>0</v>
      </c>
      <c r="S40" s="11"/>
      <c r="T40" s="11">
        <f t="shared" ref="T40" si="30">SUM($H$16*S40/100)</f>
        <v>0</v>
      </c>
      <c r="U40" s="14"/>
      <c r="V40" s="11">
        <f t="shared" ref="V40" si="31">SUM($H$16*3.5/100)*U40</f>
        <v>0</v>
      </c>
      <c r="W40" s="11"/>
      <c r="X40" s="62">
        <f t="shared" si="7"/>
        <v>6512.496000000001</v>
      </c>
      <c r="Y40" s="11"/>
      <c r="Z40" s="13">
        <f t="shared" si="8"/>
        <v>0</v>
      </c>
      <c r="AA40" s="11"/>
      <c r="AB40" s="13">
        <f t="shared" si="9"/>
        <v>0</v>
      </c>
      <c r="AC40" s="14"/>
      <c r="AD40" s="11">
        <f t="shared" si="0"/>
        <v>0</v>
      </c>
      <c r="AE40" s="14"/>
      <c r="AF40" s="11">
        <f t="shared" si="1"/>
        <v>0</v>
      </c>
      <c r="AG40" s="13">
        <f t="shared" si="2"/>
        <v>6512.496000000001</v>
      </c>
      <c r="AH40" s="13">
        <f t="shared" si="3"/>
        <v>71637.456000000006</v>
      </c>
      <c r="AI40" s="13"/>
    </row>
    <row r="41" spans="1:35" s="9" customFormat="1" ht="12.95" customHeight="1">
      <c r="A41" s="10">
        <v>21</v>
      </c>
      <c r="B41" s="10" t="s">
        <v>58</v>
      </c>
      <c r="C41" s="58" t="s">
        <v>59</v>
      </c>
      <c r="D41" s="10"/>
      <c r="E41" s="11" t="s">
        <v>60</v>
      </c>
      <c r="F41" s="10"/>
      <c r="G41" s="10" t="s">
        <v>122</v>
      </c>
      <c r="H41" s="10">
        <v>3.29</v>
      </c>
      <c r="I41" s="11">
        <v>1</v>
      </c>
      <c r="J41" s="11">
        <f t="shared" si="4"/>
        <v>58223.13</v>
      </c>
      <c r="K41" s="14">
        <v>0</v>
      </c>
      <c r="L41" s="13">
        <v>0</v>
      </c>
      <c r="M41" s="61">
        <f t="shared" si="5"/>
        <v>58223.13</v>
      </c>
      <c r="N41" s="14">
        <v>25</v>
      </c>
      <c r="O41" s="13">
        <f t="shared" si="11"/>
        <v>14555.782499999999</v>
      </c>
      <c r="P41" s="13">
        <f t="shared" si="6"/>
        <v>72778.912499999991</v>
      </c>
      <c r="Q41" s="11"/>
      <c r="R41" s="11">
        <f t="shared" si="14"/>
        <v>0</v>
      </c>
      <c r="S41" s="11"/>
      <c r="T41" s="11">
        <f t="shared" ref="T41:T45" si="32">SUM($H$16*S41/100)</f>
        <v>0</v>
      </c>
      <c r="U41" s="14"/>
      <c r="V41" s="11">
        <f t="shared" si="12"/>
        <v>0</v>
      </c>
      <c r="W41" s="11"/>
      <c r="X41" s="62">
        <f t="shared" si="7"/>
        <v>7277.8912499999997</v>
      </c>
      <c r="Y41" s="11"/>
      <c r="Z41" s="13">
        <f t="shared" si="8"/>
        <v>0</v>
      </c>
      <c r="AA41" s="11">
        <v>1</v>
      </c>
      <c r="AB41" s="13">
        <f t="shared" si="9"/>
        <v>5309.0999999999995</v>
      </c>
      <c r="AC41" s="14"/>
      <c r="AD41" s="11">
        <f t="shared" si="0"/>
        <v>0</v>
      </c>
      <c r="AE41" s="14"/>
      <c r="AF41" s="11">
        <f t="shared" si="1"/>
        <v>0</v>
      </c>
      <c r="AG41" s="13">
        <f t="shared" si="2"/>
        <v>12586.991249999999</v>
      </c>
      <c r="AH41" s="13">
        <f t="shared" si="3"/>
        <v>85365.903749999998</v>
      </c>
      <c r="AI41" s="13"/>
    </row>
    <row r="42" spans="1:35" s="9" customFormat="1" ht="12.95" customHeight="1">
      <c r="A42" s="10">
        <v>22</v>
      </c>
      <c r="B42" s="10" t="s">
        <v>104</v>
      </c>
      <c r="C42" s="58" t="s">
        <v>59</v>
      </c>
      <c r="D42" s="10"/>
      <c r="E42" s="11" t="s">
        <v>60</v>
      </c>
      <c r="F42" s="10"/>
      <c r="G42" s="10" t="s">
        <v>126</v>
      </c>
      <c r="H42" s="10">
        <v>3.25</v>
      </c>
      <c r="I42" s="11">
        <v>1</v>
      </c>
      <c r="J42" s="11">
        <f t="shared" si="4"/>
        <v>57515.25</v>
      </c>
      <c r="K42" s="14">
        <v>0</v>
      </c>
      <c r="L42" s="13">
        <v>0</v>
      </c>
      <c r="M42" s="61">
        <f t="shared" si="5"/>
        <v>57515.25</v>
      </c>
      <c r="N42" s="14">
        <v>25</v>
      </c>
      <c r="O42" s="13">
        <f t="shared" si="11"/>
        <v>14378.8125</v>
      </c>
      <c r="P42" s="13">
        <f t="shared" si="6"/>
        <v>71894.0625</v>
      </c>
      <c r="Q42" s="11"/>
      <c r="R42" s="11">
        <f t="shared" si="14"/>
        <v>0</v>
      </c>
      <c r="S42" s="11"/>
      <c r="T42" s="11">
        <f t="shared" si="32"/>
        <v>0</v>
      </c>
      <c r="U42" s="14"/>
      <c r="V42" s="11">
        <f t="shared" si="12"/>
        <v>0</v>
      </c>
      <c r="W42" s="11"/>
      <c r="X42" s="62">
        <f t="shared" si="7"/>
        <v>7189.40625</v>
      </c>
      <c r="Y42" s="11"/>
      <c r="Z42" s="13">
        <f t="shared" si="8"/>
        <v>0</v>
      </c>
      <c r="AA42" s="11">
        <v>1</v>
      </c>
      <c r="AB42" s="13">
        <f t="shared" si="9"/>
        <v>5309.0999999999995</v>
      </c>
      <c r="AC42" s="14"/>
      <c r="AD42" s="11">
        <f t="shared" si="0"/>
        <v>0</v>
      </c>
      <c r="AE42" s="14"/>
      <c r="AF42" s="11">
        <f t="shared" si="1"/>
        <v>0</v>
      </c>
      <c r="AG42" s="13">
        <f t="shared" si="2"/>
        <v>12498.506249999999</v>
      </c>
      <c r="AH42" s="13">
        <f t="shared" si="3"/>
        <v>84392.568750000006</v>
      </c>
      <c r="AI42" s="13"/>
    </row>
    <row r="43" spans="1:35" s="9" customFormat="1" ht="12.95" customHeight="1">
      <c r="A43" s="10">
        <v>23</v>
      </c>
      <c r="B43" s="21" t="s">
        <v>61</v>
      </c>
      <c r="C43" s="58" t="s">
        <v>59</v>
      </c>
      <c r="D43" s="10"/>
      <c r="E43" s="11" t="s">
        <v>60</v>
      </c>
      <c r="F43" s="10"/>
      <c r="G43" s="10" t="s">
        <v>125</v>
      </c>
      <c r="H43" s="10">
        <v>3.04</v>
      </c>
      <c r="I43" s="11">
        <v>1</v>
      </c>
      <c r="J43" s="11">
        <f t="shared" si="4"/>
        <v>53798.879999999997</v>
      </c>
      <c r="K43" s="14">
        <v>0</v>
      </c>
      <c r="L43" s="13">
        <v>0</v>
      </c>
      <c r="M43" s="61">
        <f t="shared" si="5"/>
        <v>53798.879999999997</v>
      </c>
      <c r="N43" s="14">
        <v>25</v>
      </c>
      <c r="O43" s="13">
        <f t="shared" si="11"/>
        <v>13449.72</v>
      </c>
      <c r="P43" s="13">
        <f t="shared" si="6"/>
        <v>67248.599999999991</v>
      </c>
      <c r="Q43" s="11"/>
      <c r="R43" s="11">
        <f t="shared" si="14"/>
        <v>0</v>
      </c>
      <c r="S43" s="11"/>
      <c r="T43" s="11">
        <f t="shared" si="32"/>
        <v>0</v>
      </c>
      <c r="U43" s="14"/>
      <c r="V43" s="11">
        <f t="shared" si="12"/>
        <v>0</v>
      </c>
      <c r="W43" s="11"/>
      <c r="X43" s="62">
        <f t="shared" si="7"/>
        <v>6724.86</v>
      </c>
      <c r="Y43" s="11"/>
      <c r="Z43" s="13">
        <f t="shared" si="8"/>
        <v>0</v>
      </c>
      <c r="AA43" s="11">
        <v>1</v>
      </c>
      <c r="AB43" s="13">
        <f t="shared" si="9"/>
        <v>5309.0999999999995</v>
      </c>
      <c r="AC43" s="14"/>
      <c r="AD43" s="11">
        <f t="shared" si="0"/>
        <v>0</v>
      </c>
      <c r="AE43" s="14"/>
      <c r="AF43" s="11">
        <f t="shared" si="1"/>
        <v>0</v>
      </c>
      <c r="AG43" s="13">
        <f t="shared" si="2"/>
        <v>12033.96</v>
      </c>
      <c r="AH43" s="13">
        <f t="shared" si="3"/>
        <v>79282.559999999998</v>
      </c>
      <c r="AI43" s="13"/>
    </row>
    <row r="44" spans="1:35" s="9" customFormat="1" ht="12.95" customHeight="1">
      <c r="A44" s="10">
        <v>24</v>
      </c>
      <c r="B44" s="57" t="s">
        <v>62</v>
      </c>
      <c r="C44" s="58" t="s">
        <v>59</v>
      </c>
      <c r="D44" s="59"/>
      <c r="E44" s="11" t="s">
        <v>60</v>
      </c>
      <c r="F44" s="10"/>
      <c r="G44" s="11" t="s">
        <v>124</v>
      </c>
      <c r="H44" s="10">
        <v>3.19</v>
      </c>
      <c r="I44" s="11">
        <v>1</v>
      </c>
      <c r="J44" s="11">
        <f t="shared" si="4"/>
        <v>56453.43</v>
      </c>
      <c r="K44" s="14">
        <v>0</v>
      </c>
      <c r="L44" s="13">
        <v>0</v>
      </c>
      <c r="M44" s="61">
        <f t="shared" si="5"/>
        <v>56453.43</v>
      </c>
      <c r="N44" s="14">
        <v>25</v>
      </c>
      <c r="O44" s="13">
        <f t="shared" si="11"/>
        <v>14113.3575</v>
      </c>
      <c r="P44" s="13">
        <f t="shared" si="6"/>
        <v>70566.787500000006</v>
      </c>
      <c r="Q44" s="11"/>
      <c r="R44" s="11">
        <f t="shared" si="14"/>
        <v>0</v>
      </c>
      <c r="S44" s="11"/>
      <c r="T44" s="11">
        <f t="shared" si="32"/>
        <v>0</v>
      </c>
      <c r="U44" s="14"/>
      <c r="V44" s="11">
        <f t="shared" si="12"/>
        <v>0</v>
      </c>
      <c r="W44" s="11"/>
      <c r="X44" s="62">
        <f t="shared" si="7"/>
        <v>7056.6787500000009</v>
      </c>
      <c r="Y44" s="11"/>
      <c r="Z44" s="13">
        <f t="shared" si="8"/>
        <v>0</v>
      </c>
      <c r="AA44" s="11">
        <v>1</v>
      </c>
      <c r="AB44" s="13">
        <f t="shared" si="9"/>
        <v>5309.0999999999995</v>
      </c>
      <c r="AC44" s="14"/>
      <c r="AD44" s="11">
        <f t="shared" si="0"/>
        <v>0</v>
      </c>
      <c r="AE44" s="14"/>
      <c r="AF44" s="11">
        <f t="shared" si="1"/>
        <v>0</v>
      </c>
      <c r="AG44" s="13">
        <f t="shared" si="2"/>
        <v>12365.778750000001</v>
      </c>
      <c r="AH44" s="13">
        <f t="shared" si="3"/>
        <v>82932.566250000003</v>
      </c>
      <c r="AI44" s="13"/>
    </row>
    <row r="45" spans="1:35" s="9" customFormat="1" ht="12.95" customHeight="1">
      <c r="A45" s="10">
        <v>25</v>
      </c>
      <c r="B45" s="57" t="s">
        <v>63</v>
      </c>
      <c r="C45" s="10" t="s">
        <v>59</v>
      </c>
      <c r="D45" s="10"/>
      <c r="E45" s="11" t="s">
        <v>60</v>
      </c>
      <c r="F45" s="10"/>
      <c r="G45" s="11" t="s">
        <v>123</v>
      </c>
      <c r="H45" s="10">
        <v>3.25</v>
      </c>
      <c r="I45" s="11">
        <v>1</v>
      </c>
      <c r="J45" s="11">
        <f t="shared" si="4"/>
        <v>57515.25</v>
      </c>
      <c r="K45" s="14">
        <v>0</v>
      </c>
      <c r="L45" s="13">
        <v>0</v>
      </c>
      <c r="M45" s="61">
        <f t="shared" si="5"/>
        <v>57515.25</v>
      </c>
      <c r="N45" s="14">
        <v>25</v>
      </c>
      <c r="O45" s="13">
        <f t="shared" si="11"/>
        <v>14378.8125</v>
      </c>
      <c r="P45" s="13">
        <f t="shared" si="6"/>
        <v>71894.0625</v>
      </c>
      <c r="Q45" s="11"/>
      <c r="R45" s="11">
        <f t="shared" si="14"/>
        <v>0</v>
      </c>
      <c r="S45" s="11"/>
      <c r="T45" s="11">
        <f t="shared" si="32"/>
        <v>0</v>
      </c>
      <c r="U45" s="14"/>
      <c r="V45" s="11">
        <f t="shared" si="12"/>
        <v>0</v>
      </c>
      <c r="W45" s="11"/>
      <c r="X45" s="62">
        <f t="shared" si="7"/>
        <v>7189.40625</v>
      </c>
      <c r="Y45" s="11"/>
      <c r="Z45" s="13">
        <f t="shared" si="8"/>
        <v>0</v>
      </c>
      <c r="AA45" s="11">
        <v>1</v>
      </c>
      <c r="AB45" s="13">
        <f>SUM($H$16*0.6)*AA45</f>
        <v>10618.199999999999</v>
      </c>
      <c r="AC45" s="14"/>
      <c r="AD45" s="11">
        <f t="shared" si="0"/>
        <v>0</v>
      </c>
      <c r="AE45" s="14"/>
      <c r="AF45" s="11">
        <f t="shared" si="1"/>
        <v>0</v>
      </c>
      <c r="AG45" s="13">
        <f t="shared" si="2"/>
        <v>17807.606249999997</v>
      </c>
      <c r="AH45" s="13">
        <f t="shared" si="3"/>
        <v>89701.668749999997</v>
      </c>
      <c r="AI45" s="13"/>
    </row>
    <row r="46" spans="1:35" s="9" customFormat="1" ht="12.95" customHeight="1">
      <c r="A46" s="10">
        <v>26</v>
      </c>
      <c r="B46" s="57" t="s">
        <v>80</v>
      </c>
      <c r="C46" s="58" t="s">
        <v>64</v>
      </c>
      <c r="D46" s="59"/>
      <c r="E46" s="11" t="s">
        <v>72</v>
      </c>
      <c r="F46" s="10"/>
      <c r="G46" s="57"/>
      <c r="H46" s="10">
        <v>2.81</v>
      </c>
      <c r="I46" s="11">
        <v>1</v>
      </c>
      <c r="J46" s="11">
        <f t="shared" si="4"/>
        <v>49728.57</v>
      </c>
      <c r="K46" s="14">
        <v>0</v>
      </c>
      <c r="L46" s="13">
        <v>0</v>
      </c>
      <c r="M46" s="61">
        <f t="shared" si="5"/>
        <v>49728.57</v>
      </c>
      <c r="N46" s="14"/>
      <c r="O46" s="13">
        <f t="shared" ref="O46:O55" si="33">SUM(M46*N46)/100</f>
        <v>0</v>
      </c>
      <c r="P46" s="13">
        <f t="shared" si="6"/>
        <v>49728.57</v>
      </c>
      <c r="Q46" s="11"/>
      <c r="R46" s="11">
        <f t="shared" ref="R46" si="34">SUM($H$16*Q46/100)</f>
        <v>0</v>
      </c>
      <c r="S46" s="11"/>
      <c r="T46" s="11">
        <f t="shared" ref="T46" si="35">SUM($H$16*S46/100)</f>
        <v>0</v>
      </c>
      <c r="U46" s="14"/>
      <c r="V46" s="11">
        <f t="shared" ref="V46" si="36">SUM($H$16*3.5/100)*U46</f>
        <v>0</v>
      </c>
      <c r="W46" s="13"/>
      <c r="X46" s="62">
        <f t="shared" si="7"/>
        <v>4972.857</v>
      </c>
      <c r="Y46" s="11">
        <v>1</v>
      </c>
      <c r="Z46" s="13">
        <f t="shared" si="8"/>
        <v>3539.4</v>
      </c>
      <c r="AA46" s="11">
        <v>1</v>
      </c>
      <c r="AB46" s="13">
        <f t="shared" si="9"/>
        <v>5309.0999999999995</v>
      </c>
      <c r="AC46" s="14"/>
      <c r="AD46" s="11">
        <f t="shared" si="0"/>
        <v>0</v>
      </c>
      <c r="AE46" s="14"/>
      <c r="AF46" s="11">
        <f t="shared" si="1"/>
        <v>0</v>
      </c>
      <c r="AG46" s="13">
        <f t="shared" si="2"/>
        <v>13821.357</v>
      </c>
      <c r="AH46" s="13">
        <f t="shared" si="3"/>
        <v>63549.926999999996</v>
      </c>
      <c r="AI46" s="13"/>
    </row>
    <row r="47" spans="1:35" s="9" customFormat="1" ht="12.95" customHeight="1">
      <c r="A47" s="10">
        <v>27</v>
      </c>
      <c r="B47" s="10" t="s">
        <v>65</v>
      </c>
      <c r="C47" s="10" t="s">
        <v>66</v>
      </c>
      <c r="D47" s="58"/>
      <c r="E47" s="60" t="s">
        <v>72</v>
      </c>
      <c r="F47" s="10"/>
      <c r="G47" s="10"/>
      <c r="H47" s="10">
        <v>2.81</v>
      </c>
      <c r="I47" s="11">
        <v>1</v>
      </c>
      <c r="J47" s="11">
        <f t="shared" si="4"/>
        <v>49728.57</v>
      </c>
      <c r="K47" s="14">
        <v>0</v>
      </c>
      <c r="L47" s="13">
        <v>0</v>
      </c>
      <c r="M47" s="61">
        <f t="shared" si="5"/>
        <v>49728.57</v>
      </c>
      <c r="N47" s="14"/>
      <c r="O47" s="11">
        <f t="shared" si="33"/>
        <v>0</v>
      </c>
      <c r="P47" s="13">
        <f t="shared" si="6"/>
        <v>49728.57</v>
      </c>
      <c r="Q47" s="11"/>
      <c r="R47" s="11">
        <f t="shared" si="14"/>
        <v>0</v>
      </c>
      <c r="S47" s="11"/>
      <c r="T47" s="11">
        <f t="shared" ref="T47:T49" si="37">SUM($H$16*S47/100)</f>
        <v>0</v>
      </c>
      <c r="U47" s="14"/>
      <c r="V47" s="11">
        <f t="shared" si="12"/>
        <v>0</v>
      </c>
      <c r="W47" s="11"/>
      <c r="X47" s="62">
        <f t="shared" si="7"/>
        <v>4972.857</v>
      </c>
      <c r="Y47" s="11"/>
      <c r="Z47" s="13">
        <f t="shared" si="8"/>
        <v>0</v>
      </c>
      <c r="AA47" s="11"/>
      <c r="AB47" s="13">
        <f t="shared" si="9"/>
        <v>0</v>
      </c>
      <c r="AC47" s="14"/>
      <c r="AD47" s="11">
        <f t="shared" si="0"/>
        <v>0</v>
      </c>
      <c r="AE47" s="14"/>
      <c r="AF47" s="11">
        <f t="shared" si="1"/>
        <v>0</v>
      </c>
      <c r="AG47" s="13">
        <f t="shared" si="2"/>
        <v>4972.857</v>
      </c>
      <c r="AH47" s="13">
        <f t="shared" si="3"/>
        <v>54701.426999999996</v>
      </c>
      <c r="AI47" s="13"/>
    </row>
    <row r="48" spans="1:35" s="9" customFormat="1" ht="12.95" customHeight="1">
      <c r="A48" s="10">
        <v>28</v>
      </c>
      <c r="B48" s="10" t="s">
        <v>84</v>
      </c>
      <c r="C48" s="58" t="s">
        <v>67</v>
      </c>
      <c r="D48" s="58"/>
      <c r="E48" s="11" t="s">
        <v>85</v>
      </c>
      <c r="F48" s="10"/>
      <c r="G48" s="10"/>
      <c r="H48" s="10">
        <v>2.89</v>
      </c>
      <c r="I48" s="11">
        <v>1</v>
      </c>
      <c r="J48" s="11">
        <f t="shared" si="4"/>
        <v>51144.33</v>
      </c>
      <c r="K48" s="14">
        <v>0</v>
      </c>
      <c r="L48" s="13">
        <v>0</v>
      </c>
      <c r="M48" s="61">
        <f t="shared" si="5"/>
        <v>51144.33</v>
      </c>
      <c r="N48" s="14"/>
      <c r="O48" s="11">
        <f t="shared" si="33"/>
        <v>0</v>
      </c>
      <c r="P48" s="13">
        <f t="shared" si="6"/>
        <v>51144.33</v>
      </c>
      <c r="Q48" s="11"/>
      <c r="R48" s="11">
        <f t="shared" si="14"/>
        <v>0</v>
      </c>
      <c r="S48" s="11"/>
      <c r="T48" s="11">
        <f t="shared" si="37"/>
        <v>0</v>
      </c>
      <c r="U48" s="14"/>
      <c r="V48" s="11">
        <f t="shared" si="12"/>
        <v>0</v>
      </c>
      <c r="W48" s="11"/>
      <c r="X48" s="62">
        <f t="shared" si="7"/>
        <v>5114.4330000000009</v>
      </c>
      <c r="Y48" s="11"/>
      <c r="Z48" s="13">
        <f t="shared" si="8"/>
        <v>0</v>
      </c>
      <c r="AA48" s="11">
        <v>1</v>
      </c>
      <c r="AB48" s="13">
        <f t="shared" si="9"/>
        <v>5309.0999999999995</v>
      </c>
      <c r="AC48" s="14"/>
      <c r="AD48" s="11">
        <f t="shared" si="0"/>
        <v>0</v>
      </c>
      <c r="AE48" s="14"/>
      <c r="AF48" s="11">
        <f t="shared" si="1"/>
        <v>0</v>
      </c>
      <c r="AG48" s="13">
        <f t="shared" si="2"/>
        <v>10423.532999999999</v>
      </c>
      <c r="AH48" s="13">
        <f t="shared" si="3"/>
        <v>61567.862999999998</v>
      </c>
      <c r="AI48" s="13"/>
    </row>
    <row r="49" spans="1:35" s="9" customFormat="1" ht="12.95" customHeight="1">
      <c r="A49" s="10">
        <v>29</v>
      </c>
      <c r="B49" s="57" t="s">
        <v>68</v>
      </c>
      <c r="C49" s="58" t="s">
        <v>67</v>
      </c>
      <c r="D49" s="58"/>
      <c r="E49" s="60" t="s">
        <v>69</v>
      </c>
      <c r="F49" s="10"/>
      <c r="G49" s="10"/>
      <c r="H49" s="10">
        <v>2.92</v>
      </c>
      <c r="I49" s="11">
        <v>1</v>
      </c>
      <c r="J49" s="11">
        <f t="shared" si="4"/>
        <v>51675.24</v>
      </c>
      <c r="K49" s="14">
        <v>0</v>
      </c>
      <c r="L49" s="13">
        <v>0</v>
      </c>
      <c r="M49" s="61">
        <f t="shared" si="5"/>
        <v>51675.24</v>
      </c>
      <c r="N49" s="14"/>
      <c r="O49" s="11">
        <f t="shared" si="33"/>
        <v>0</v>
      </c>
      <c r="P49" s="13">
        <f t="shared" si="6"/>
        <v>51675.24</v>
      </c>
      <c r="Q49" s="11"/>
      <c r="R49" s="11">
        <f t="shared" si="14"/>
        <v>0</v>
      </c>
      <c r="S49" s="11"/>
      <c r="T49" s="11">
        <f t="shared" si="37"/>
        <v>0</v>
      </c>
      <c r="U49" s="14"/>
      <c r="V49" s="11">
        <f t="shared" si="12"/>
        <v>0</v>
      </c>
      <c r="W49" s="11"/>
      <c r="X49" s="62">
        <f t="shared" si="7"/>
        <v>5167.5240000000003</v>
      </c>
      <c r="Y49" s="11"/>
      <c r="Z49" s="13">
        <f t="shared" si="8"/>
        <v>0</v>
      </c>
      <c r="AA49" s="11">
        <v>1</v>
      </c>
      <c r="AB49" s="13">
        <f t="shared" si="9"/>
        <v>5309.0999999999995</v>
      </c>
      <c r="AC49" s="14"/>
      <c r="AD49" s="11">
        <f t="shared" si="0"/>
        <v>0</v>
      </c>
      <c r="AE49" s="14"/>
      <c r="AF49" s="11">
        <f t="shared" si="1"/>
        <v>0</v>
      </c>
      <c r="AG49" s="13">
        <f t="shared" si="2"/>
        <v>10476.624</v>
      </c>
      <c r="AH49" s="13">
        <f t="shared" si="3"/>
        <v>62151.864000000001</v>
      </c>
      <c r="AI49" s="13"/>
    </row>
    <row r="50" spans="1:35" s="9" customFormat="1" ht="12.95" customHeight="1">
      <c r="A50" s="10">
        <v>30</v>
      </c>
      <c r="B50" s="10" t="s">
        <v>70</v>
      </c>
      <c r="C50" s="10" t="s">
        <v>71</v>
      </c>
      <c r="D50" s="58"/>
      <c r="E50" s="11" t="s">
        <v>72</v>
      </c>
      <c r="F50" s="10"/>
      <c r="G50" s="10"/>
      <c r="H50" s="10">
        <v>2.81</v>
      </c>
      <c r="I50" s="11">
        <v>1</v>
      </c>
      <c r="J50" s="11">
        <f t="shared" si="4"/>
        <v>49728.57</v>
      </c>
      <c r="K50" s="14">
        <v>0</v>
      </c>
      <c r="L50" s="13">
        <v>0</v>
      </c>
      <c r="M50" s="61">
        <f t="shared" si="5"/>
        <v>49728.57</v>
      </c>
      <c r="N50" s="14"/>
      <c r="O50" s="11">
        <f t="shared" si="33"/>
        <v>0</v>
      </c>
      <c r="P50" s="13">
        <f t="shared" si="6"/>
        <v>49728.57</v>
      </c>
      <c r="Q50" s="11"/>
      <c r="R50" s="11">
        <f t="shared" ref="R50" si="38">SUM($H$16*Q50/100)</f>
        <v>0</v>
      </c>
      <c r="S50" s="11"/>
      <c r="T50" s="11">
        <f t="shared" ref="T50" si="39">SUM($H$16*S50/100)</f>
        <v>0</v>
      </c>
      <c r="U50" s="14"/>
      <c r="V50" s="11">
        <f t="shared" ref="V50" si="40">SUM($H$16*3.5/100)*U50</f>
        <v>0</v>
      </c>
      <c r="W50" s="11"/>
      <c r="X50" s="62">
        <f t="shared" si="7"/>
        <v>4972.857</v>
      </c>
      <c r="Y50" s="11"/>
      <c r="Z50" s="13">
        <f t="shared" si="8"/>
        <v>0</v>
      </c>
      <c r="AA50" s="11">
        <v>1</v>
      </c>
      <c r="AB50" s="13">
        <f t="shared" si="9"/>
        <v>5309.0999999999995</v>
      </c>
      <c r="AC50" s="14"/>
      <c r="AD50" s="11">
        <f t="shared" si="0"/>
        <v>0</v>
      </c>
      <c r="AE50" s="14"/>
      <c r="AF50" s="11">
        <f t="shared" si="1"/>
        <v>0</v>
      </c>
      <c r="AG50" s="13">
        <f t="shared" si="2"/>
        <v>10281.956999999999</v>
      </c>
      <c r="AH50" s="13">
        <f t="shared" si="3"/>
        <v>60010.527000000002</v>
      </c>
      <c r="AI50" s="13"/>
    </row>
    <row r="51" spans="1:35" s="9" customFormat="1" ht="12.95" customHeight="1">
      <c r="A51" s="10">
        <v>31</v>
      </c>
      <c r="B51" s="57" t="s">
        <v>68</v>
      </c>
      <c r="C51" s="58" t="s">
        <v>73</v>
      </c>
      <c r="D51" s="58"/>
      <c r="E51" s="11" t="s">
        <v>72</v>
      </c>
      <c r="F51" s="10"/>
      <c r="G51" s="10"/>
      <c r="H51" s="10">
        <v>2.81</v>
      </c>
      <c r="I51" s="11">
        <v>0.5</v>
      </c>
      <c r="J51" s="11">
        <f t="shared" si="4"/>
        <v>24864.285</v>
      </c>
      <c r="K51" s="14">
        <v>0</v>
      </c>
      <c r="L51" s="13">
        <v>0</v>
      </c>
      <c r="M51" s="61">
        <f t="shared" si="5"/>
        <v>24864.285</v>
      </c>
      <c r="N51" s="14"/>
      <c r="O51" s="11">
        <f t="shared" si="33"/>
        <v>0</v>
      </c>
      <c r="P51" s="13">
        <f t="shared" si="6"/>
        <v>24864.285</v>
      </c>
      <c r="Q51" s="11"/>
      <c r="R51" s="11">
        <f t="shared" si="14"/>
        <v>0</v>
      </c>
      <c r="S51" s="11"/>
      <c r="T51" s="11">
        <f t="shared" ref="T51:T54" si="41">SUM($H$16*S51/100)</f>
        <v>0</v>
      </c>
      <c r="U51" s="14"/>
      <c r="V51" s="11">
        <f t="shared" si="12"/>
        <v>0</v>
      </c>
      <c r="W51" s="11"/>
      <c r="X51" s="62">
        <f t="shared" si="7"/>
        <v>2486.4285</v>
      </c>
      <c r="Y51" s="11"/>
      <c r="Z51" s="13">
        <f t="shared" si="8"/>
        <v>0</v>
      </c>
      <c r="AA51" s="11"/>
      <c r="AB51" s="13">
        <f t="shared" si="9"/>
        <v>0</v>
      </c>
      <c r="AC51" s="14"/>
      <c r="AD51" s="11">
        <f t="shared" si="0"/>
        <v>0</v>
      </c>
      <c r="AE51" s="14"/>
      <c r="AF51" s="11">
        <f t="shared" si="1"/>
        <v>0</v>
      </c>
      <c r="AG51" s="13">
        <f t="shared" si="2"/>
        <v>2486.4285</v>
      </c>
      <c r="AH51" s="13">
        <f t="shared" si="3"/>
        <v>27350.713499999998</v>
      </c>
      <c r="AI51" s="13"/>
    </row>
    <row r="52" spans="1:35" s="9" customFormat="1" ht="12.95" customHeight="1">
      <c r="A52" s="10">
        <v>32</v>
      </c>
      <c r="B52" s="57" t="s">
        <v>55</v>
      </c>
      <c r="C52" s="58" t="s">
        <v>74</v>
      </c>
      <c r="D52" s="58"/>
      <c r="E52" s="11" t="s">
        <v>72</v>
      </c>
      <c r="F52" s="10"/>
      <c r="G52" s="10"/>
      <c r="H52" s="10">
        <v>2.81</v>
      </c>
      <c r="I52" s="11">
        <v>0.5</v>
      </c>
      <c r="J52" s="11">
        <f t="shared" si="4"/>
        <v>24864.285</v>
      </c>
      <c r="K52" s="14">
        <v>0</v>
      </c>
      <c r="L52" s="13">
        <v>0</v>
      </c>
      <c r="M52" s="61">
        <f t="shared" si="5"/>
        <v>24864.285</v>
      </c>
      <c r="N52" s="14"/>
      <c r="O52" s="11">
        <f t="shared" si="33"/>
        <v>0</v>
      </c>
      <c r="P52" s="13">
        <f t="shared" si="6"/>
        <v>24864.285</v>
      </c>
      <c r="Q52" s="11"/>
      <c r="R52" s="11">
        <f t="shared" ref="R52" si="42">SUM($H$16*Q52/100)</f>
        <v>0</v>
      </c>
      <c r="S52" s="11"/>
      <c r="T52" s="11">
        <f t="shared" si="41"/>
        <v>0</v>
      </c>
      <c r="U52" s="14"/>
      <c r="V52" s="11">
        <f t="shared" ref="V52" si="43">SUM($H$16*3.5/100)*U52</f>
        <v>0</v>
      </c>
      <c r="W52" s="11"/>
      <c r="X52" s="62">
        <f t="shared" si="7"/>
        <v>2486.4285</v>
      </c>
      <c r="Y52" s="11"/>
      <c r="Z52" s="13">
        <f t="shared" si="8"/>
        <v>0</v>
      </c>
      <c r="AA52" s="11"/>
      <c r="AB52" s="13">
        <f t="shared" si="9"/>
        <v>0</v>
      </c>
      <c r="AC52" s="14"/>
      <c r="AD52" s="11">
        <f t="shared" si="0"/>
        <v>0</v>
      </c>
      <c r="AE52" s="14"/>
      <c r="AF52" s="11">
        <f t="shared" si="1"/>
        <v>0</v>
      </c>
      <c r="AG52" s="13">
        <f t="shared" si="2"/>
        <v>2486.4285</v>
      </c>
      <c r="AH52" s="13">
        <f t="shared" si="3"/>
        <v>27350.713499999998</v>
      </c>
      <c r="AI52" s="13"/>
    </row>
    <row r="53" spans="1:35" s="9" customFormat="1" ht="12.95" customHeight="1">
      <c r="A53" s="10">
        <v>33</v>
      </c>
      <c r="B53" s="10" t="s">
        <v>75</v>
      </c>
      <c r="C53" s="58" t="s">
        <v>76</v>
      </c>
      <c r="D53" s="58"/>
      <c r="E53" s="11" t="s">
        <v>72</v>
      </c>
      <c r="F53" s="10"/>
      <c r="G53" s="10"/>
      <c r="H53" s="10">
        <v>2.81</v>
      </c>
      <c r="I53" s="11">
        <v>1</v>
      </c>
      <c r="J53" s="11">
        <f t="shared" si="4"/>
        <v>49728.57</v>
      </c>
      <c r="K53" s="14">
        <v>0</v>
      </c>
      <c r="L53" s="13">
        <v>0</v>
      </c>
      <c r="M53" s="61">
        <f t="shared" si="5"/>
        <v>49728.57</v>
      </c>
      <c r="N53" s="14"/>
      <c r="O53" s="11">
        <f t="shared" si="33"/>
        <v>0</v>
      </c>
      <c r="P53" s="13">
        <f t="shared" si="6"/>
        <v>49728.57</v>
      </c>
      <c r="Q53" s="11"/>
      <c r="R53" s="11">
        <f t="shared" si="14"/>
        <v>0</v>
      </c>
      <c r="S53" s="11"/>
      <c r="T53" s="11">
        <f t="shared" si="41"/>
        <v>0</v>
      </c>
      <c r="U53" s="14"/>
      <c r="V53" s="11">
        <f t="shared" si="12"/>
        <v>0</v>
      </c>
      <c r="W53" s="11"/>
      <c r="X53" s="62">
        <f t="shared" si="7"/>
        <v>4972.857</v>
      </c>
      <c r="Y53" s="11"/>
      <c r="Z53" s="13">
        <f t="shared" si="8"/>
        <v>0</v>
      </c>
      <c r="AA53" s="11"/>
      <c r="AB53" s="13">
        <f t="shared" si="9"/>
        <v>0</v>
      </c>
      <c r="AC53" s="14">
        <v>1</v>
      </c>
      <c r="AD53" s="13">
        <f>SUM($H$16*H53*I53/168*24)/3*AC53</f>
        <v>2368.0271428571427</v>
      </c>
      <c r="AE53" s="14">
        <v>10</v>
      </c>
      <c r="AF53" s="13">
        <f t="shared" si="1"/>
        <v>11840.135714285714</v>
      </c>
      <c r="AG53" s="13">
        <f t="shared" si="2"/>
        <v>19181.019857142855</v>
      </c>
      <c r="AH53" s="13">
        <f t="shared" si="3"/>
        <v>68909.589857142855</v>
      </c>
      <c r="AI53" s="13"/>
    </row>
    <row r="54" spans="1:35" s="9" customFormat="1" ht="12.95" customHeight="1">
      <c r="A54" s="10">
        <v>34</v>
      </c>
      <c r="B54" s="10" t="s">
        <v>128</v>
      </c>
      <c r="C54" s="58" t="s">
        <v>76</v>
      </c>
      <c r="D54" s="58"/>
      <c r="E54" s="11" t="s">
        <v>72</v>
      </c>
      <c r="F54" s="10"/>
      <c r="G54" s="10"/>
      <c r="H54" s="10">
        <v>2.81</v>
      </c>
      <c r="I54" s="11">
        <v>1</v>
      </c>
      <c r="J54" s="11">
        <f t="shared" si="4"/>
        <v>49728.57</v>
      </c>
      <c r="K54" s="14">
        <v>0</v>
      </c>
      <c r="L54" s="13">
        <v>0</v>
      </c>
      <c r="M54" s="61">
        <f t="shared" si="5"/>
        <v>49728.57</v>
      </c>
      <c r="N54" s="14"/>
      <c r="O54" s="11">
        <f t="shared" si="33"/>
        <v>0</v>
      </c>
      <c r="P54" s="13">
        <f t="shared" si="6"/>
        <v>49728.57</v>
      </c>
      <c r="Q54" s="11"/>
      <c r="R54" s="11">
        <f t="shared" si="14"/>
        <v>0</v>
      </c>
      <c r="S54" s="11"/>
      <c r="T54" s="11">
        <f t="shared" si="41"/>
        <v>0</v>
      </c>
      <c r="U54" s="14"/>
      <c r="V54" s="11">
        <f t="shared" si="12"/>
        <v>0</v>
      </c>
      <c r="W54" s="11"/>
      <c r="X54" s="62">
        <f t="shared" si="7"/>
        <v>4972.857</v>
      </c>
      <c r="Y54" s="11"/>
      <c r="Z54" s="13">
        <f t="shared" si="8"/>
        <v>0</v>
      </c>
      <c r="AA54" s="11"/>
      <c r="AB54" s="13">
        <f t="shared" si="9"/>
        <v>0</v>
      </c>
      <c r="AC54" s="14">
        <v>1</v>
      </c>
      <c r="AD54" s="13">
        <f>SUM($H$16*H54*I54/168*24)/3*AC54</f>
        <v>2368.0271428571427</v>
      </c>
      <c r="AE54" s="14">
        <v>10</v>
      </c>
      <c r="AF54" s="13">
        <f t="shared" si="1"/>
        <v>11840.135714285714</v>
      </c>
      <c r="AG54" s="13">
        <f t="shared" si="2"/>
        <v>19181.019857142855</v>
      </c>
      <c r="AH54" s="13">
        <f t="shared" si="3"/>
        <v>68909.589857142855</v>
      </c>
      <c r="AI54" s="13"/>
    </row>
    <row r="55" spans="1:35" s="9" customFormat="1" ht="12.95" customHeight="1">
      <c r="A55" s="10">
        <v>35</v>
      </c>
      <c r="B55" s="10" t="s">
        <v>81</v>
      </c>
      <c r="C55" s="10" t="s">
        <v>76</v>
      </c>
      <c r="D55" s="58"/>
      <c r="E55" s="11" t="s">
        <v>72</v>
      </c>
      <c r="F55" s="10"/>
      <c r="G55" s="10"/>
      <c r="H55" s="10">
        <v>2.81</v>
      </c>
      <c r="I55" s="11">
        <v>1</v>
      </c>
      <c r="J55" s="11">
        <f t="shared" si="4"/>
        <v>49728.57</v>
      </c>
      <c r="K55" s="14">
        <v>0</v>
      </c>
      <c r="L55" s="13">
        <v>0</v>
      </c>
      <c r="M55" s="61">
        <f t="shared" si="5"/>
        <v>49728.57</v>
      </c>
      <c r="N55" s="14"/>
      <c r="O55" s="11">
        <f t="shared" si="33"/>
        <v>0</v>
      </c>
      <c r="P55" s="13">
        <f t="shared" si="6"/>
        <v>49728.57</v>
      </c>
      <c r="Q55" s="11"/>
      <c r="R55" s="11">
        <f t="shared" ref="R55" si="44">SUM($H$16*Q55/100)</f>
        <v>0</v>
      </c>
      <c r="S55" s="11"/>
      <c r="T55" s="11">
        <f t="shared" ref="T55" si="45">SUM($H$16*S55/100)</f>
        <v>0</v>
      </c>
      <c r="U55" s="14"/>
      <c r="V55" s="11">
        <f t="shared" ref="V55" si="46">SUM($H$16*3.5/100)*U55</f>
        <v>0</v>
      </c>
      <c r="W55" s="11"/>
      <c r="X55" s="62">
        <f t="shared" si="7"/>
        <v>4972.857</v>
      </c>
      <c r="Y55" s="11"/>
      <c r="Z55" s="13">
        <f t="shared" si="8"/>
        <v>0</v>
      </c>
      <c r="AA55" s="11"/>
      <c r="AB55" s="13">
        <f t="shared" si="9"/>
        <v>0</v>
      </c>
      <c r="AC55" s="14">
        <v>1</v>
      </c>
      <c r="AD55" s="13">
        <f>SUM($H$16*H55*I55/168*24)/3*AC55</f>
        <v>2368.0271428571427</v>
      </c>
      <c r="AE55" s="14">
        <v>10</v>
      </c>
      <c r="AF55" s="13">
        <f t="shared" si="1"/>
        <v>11840.135714285714</v>
      </c>
      <c r="AG55" s="13">
        <f t="shared" si="2"/>
        <v>19181.019857142855</v>
      </c>
      <c r="AH55" s="13">
        <f t="shared" si="3"/>
        <v>68909.589857142855</v>
      </c>
      <c r="AI55" s="13"/>
    </row>
    <row r="56" spans="1:35" s="32" customFormat="1" ht="12.95" customHeight="1">
      <c r="A56" s="31"/>
      <c r="B56" s="31" t="s">
        <v>77</v>
      </c>
      <c r="C56" s="31"/>
      <c r="D56" s="31"/>
      <c r="E56" s="31"/>
      <c r="F56" s="31"/>
      <c r="G56" s="31"/>
      <c r="H56" s="31"/>
      <c r="I56" s="63">
        <f>SUM(I21:I55)</f>
        <v>31</v>
      </c>
      <c r="J56" s="63">
        <f>SUM(J21:J55)</f>
        <v>2050905.33</v>
      </c>
      <c r="K56" s="63">
        <v>0</v>
      </c>
      <c r="L56" s="63">
        <f t="shared" ref="L56:AH56" si="47">SUM(L21:L55)</f>
        <v>574134.92249999999</v>
      </c>
      <c r="M56" s="63">
        <f t="shared" si="47"/>
        <v>2625040.252499999</v>
      </c>
      <c r="N56" s="63">
        <v>0</v>
      </c>
      <c r="O56" s="63">
        <f t="shared" si="47"/>
        <v>516564.36937499978</v>
      </c>
      <c r="P56" s="63">
        <f t="shared" si="47"/>
        <v>3141604.6218749993</v>
      </c>
      <c r="Q56" s="63">
        <f t="shared" si="47"/>
        <v>0</v>
      </c>
      <c r="R56" s="63">
        <f t="shared" si="47"/>
        <v>0</v>
      </c>
      <c r="S56" s="63">
        <f t="shared" si="47"/>
        <v>0</v>
      </c>
      <c r="T56" s="63">
        <f t="shared" si="47"/>
        <v>0</v>
      </c>
      <c r="U56" s="63">
        <f t="shared" si="47"/>
        <v>0</v>
      </c>
      <c r="V56" s="63">
        <f t="shared" si="47"/>
        <v>0</v>
      </c>
      <c r="W56" s="63">
        <f t="shared" si="47"/>
        <v>0</v>
      </c>
      <c r="X56" s="63">
        <f t="shared" si="47"/>
        <v>314160.46218750003</v>
      </c>
      <c r="Y56" s="63">
        <f t="shared" si="47"/>
        <v>1</v>
      </c>
      <c r="Z56" s="63">
        <f t="shared" si="47"/>
        <v>3539.4</v>
      </c>
      <c r="AA56" s="63">
        <f t="shared" si="47"/>
        <v>12</v>
      </c>
      <c r="AB56" s="63">
        <f t="shared" si="47"/>
        <v>79636.5</v>
      </c>
      <c r="AC56" s="63">
        <f t="shared" si="47"/>
        <v>3</v>
      </c>
      <c r="AD56" s="63">
        <f t="shared" si="47"/>
        <v>7104.0814285714278</v>
      </c>
      <c r="AE56" s="63">
        <f t="shared" si="47"/>
        <v>30</v>
      </c>
      <c r="AF56" s="63">
        <f t="shared" si="47"/>
        <v>35520.407142857141</v>
      </c>
      <c r="AG56" s="63">
        <f t="shared" si="47"/>
        <v>439960.85075892863</v>
      </c>
      <c r="AH56" s="63">
        <f t="shared" si="47"/>
        <v>3581565.4726339304</v>
      </c>
      <c r="AI56" s="63"/>
    </row>
    <row r="57" spans="1:35" s="9" customFormat="1">
      <c r="A57" s="19"/>
      <c r="B57" s="19"/>
      <c r="C57" s="19"/>
      <c r="D57" s="19"/>
      <c r="E57" s="19"/>
      <c r="F57" s="19"/>
      <c r="G57" s="19"/>
      <c r="H57" s="19"/>
      <c r="I57" s="20"/>
      <c r="J57" s="20"/>
      <c r="K57" s="20"/>
      <c r="L57" s="20"/>
      <c r="M57" s="37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5"/>
      <c r="AI57" s="20"/>
    </row>
    <row r="58" spans="1:35" s="9" customFormat="1" ht="15.95" customHeight="1">
      <c r="B58" s="16" t="s">
        <v>78</v>
      </c>
      <c r="C58" s="16"/>
      <c r="D58" s="17" t="s">
        <v>86</v>
      </c>
      <c r="E58" s="16"/>
      <c r="M58" s="32"/>
      <c r="AH58" s="26"/>
    </row>
    <row r="59" spans="1:35" s="9" customFormat="1" ht="15.95" customHeight="1">
      <c r="B59" s="16"/>
      <c r="C59" s="16"/>
      <c r="D59" s="17"/>
      <c r="E59" s="16"/>
      <c r="M59" s="32"/>
      <c r="AH59" s="26"/>
    </row>
    <row r="60" spans="1:35" s="9" customFormat="1" ht="15.95" customHeight="1">
      <c r="B60" s="16" t="s">
        <v>79</v>
      </c>
      <c r="C60" s="16"/>
      <c r="D60" s="17" t="s">
        <v>22</v>
      </c>
      <c r="E60" s="16"/>
      <c r="M60" s="32"/>
      <c r="AH60" s="26"/>
    </row>
  </sheetData>
  <mergeCells count="37">
    <mergeCell ref="B1:C1"/>
    <mergeCell ref="B3:D6"/>
    <mergeCell ref="Z3:AF6"/>
    <mergeCell ref="AA1:AD1"/>
    <mergeCell ref="AC18:AD18"/>
    <mergeCell ref="H3:M6"/>
    <mergeCell ref="N17:O18"/>
    <mergeCell ref="P17:P19"/>
    <mergeCell ref="B16:D16"/>
    <mergeCell ref="U18:V18"/>
    <mergeCell ref="G18:G19"/>
    <mergeCell ref="H18:H19"/>
    <mergeCell ref="Q18:R18"/>
    <mergeCell ref="B10:D10"/>
    <mergeCell ref="B11:D11"/>
    <mergeCell ref="M11:AD11"/>
    <mergeCell ref="B12:F12"/>
    <mergeCell ref="A17:A19"/>
    <mergeCell ref="B17:B19"/>
    <mergeCell ref="C17:C19"/>
    <mergeCell ref="D17:D19"/>
    <mergeCell ref="E18:E19"/>
    <mergeCell ref="F18:F19"/>
    <mergeCell ref="E17:F17"/>
    <mergeCell ref="AI17:AI19"/>
    <mergeCell ref="AH17:AH19"/>
    <mergeCell ref="S18:T18"/>
    <mergeCell ref="I17:I19"/>
    <mergeCell ref="J17:J19"/>
    <mergeCell ref="K17:L18"/>
    <mergeCell ref="M17:M19"/>
    <mergeCell ref="Q17:AG17"/>
    <mergeCell ref="W18:X18"/>
    <mergeCell ref="Y18:Z18"/>
    <mergeCell ref="AA18:AB18"/>
    <mergeCell ref="AE18:AF18"/>
    <mergeCell ref="AG18:AG19"/>
  </mergeCells>
  <pageMargins left="0.39370078740157483" right="0.39370078740157483" top="0.43307086614173229" bottom="0.39370078740157483" header="0.31496062992125984" footer="0.31496062992125984"/>
  <pageSetup paperSize="9" scale="58" orientation="landscape" r:id="rId1"/>
  <colBreaks count="2" manualBreakCount="2">
    <brk id="16" max="1048575" man="1"/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01.09.2021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2021-09-10T09:02:25Z</cp:lastPrinted>
  <dcterms:created xsi:type="dcterms:W3CDTF">2018-11-28T03:38:26Z</dcterms:created>
  <dcterms:modified xsi:type="dcterms:W3CDTF">2023-02-27T13:14:59Z</dcterms:modified>
</cp:coreProperties>
</file>